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38A994B6-BC64-47FB-B176-B4E7D367F6AE}" xr6:coauthVersionLast="46" xr6:coauthVersionMax="46" xr10:uidLastSave="{00000000-0000-0000-0000-000000000000}"/>
  <bookViews>
    <workbookView xWindow="1520" yWindow="1520" windowWidth="14400" windowHeight="7440" xr2:uid="{00000000-000D-0000-FFFF-FFFF00000000}"/>
  </bookViews>
  <sheets>
    <sheet name="Rekapitulace stavby" sheetId="1" r:id="rId1"/>
    <sheet name="05_2019_neuznatelne - Rea..." sheetId="2" r:id="rId2"/>
    <sheet name="Pokyny pro vyplnění" sheetId="3" r:id="rId3"/>
  </sheets>
  <definedNames>
    <definedName name="_xlnm._FilterDatabase" localSheetId="1" hidden="1">'05_2019_neuznatelne - Rea...'!$C$96:$K$96</definedName>
    <definedName name="_xlnm.Print_Titles" localSheetId="1">'05_2019_neuznatelne - Rea...'!$96:$96</definedName>
    <definedName name="_xlnm.Print_Titles" localSheetId="0">'Rekapitulace stavby'!$49:$49</definedName>
    <definedName name="_xlnm.Print_Area" localSheetId="1">'05_2019_neuznatelne - Rea...'!$C$4:$J$34,'05_2019_neuznatelne - Rea...'!$C$40:$J$80,'05_2019_neuznatelne - Rea...'!$C$86:$K$448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46" i="2" l="1"/>
  <c r="R441" i="2"/>
  <c r="T439" i="2"/>
  <c r="P439" i="2"/>
  <c r="T426" i="2"/>
  <c r="P426" i="2"/>
  <c r="R379" i="2"/>
  <c r="T364" i="2"/>
  <c r="P364" i="2"/>
  <c r="R347" i="2"/>
  <c r="T330" i="2"/>
  <c r="P330" i="2"/>
  <c r="R324" i="2"/>
  <c r="T318" i="2"/>
  <c r="P318" i="2"/>
  <c r="R289" i="2"/>
  <c r="T280" i="2"/>
  <c r="P280" i="2"/>
  <c r="T277" i="2"/>
  <c r="P277" i="2"/>
  <c r="R271" i="2"/>
  <c r="T220" i="2"/>
  <c r="P220" i="2"/>
  <c r="R218" i="2"/>
  <c r="J218" i="2"/>
  <c r="J62" i="2" s="1"/>
  <c r="T216" i="2"/>
  <c r="P216" i="2"/>
  <c r="R214" i="2"/>
  <c r="T212" i="2"/>
  <c r="P212" i="2"/>
  <c r="R156" i="2"/>
  <c r="J156" i="2"/>
  <c r="J58" i="2" s="1"/>
  <c r="T133" i="2"/>
  <c r="P133" i="2"/>
  <c r="R127" i="2"/>
  <c r="T114" i="2"/>
  <c r="P114" i="2"/>
  <c r="R99" i="2"/>
  <c r="AY52" i="1"/>
  <c r="AX52" i="1"/>
  <c r="BI448" i="2"/>
  <c r="BH448" i="2"/>
  <c r="BG448" i="2"/>
  <c r="BE448" i="2"/>
  <c r="T448" i="2"/>
  <c r="R448" i="2"/>
  <c r="P448" i="2"/>
  <c r="BK448" i="2"/>
  <c r="J448" i="2"/>
  <c r="BF448" i="2" s="1"/>
  <c r="BI447" i="2"/>
  <c r="BH447" i="2"/>
  <c r="BG447" i="2"/>
  <c r="BF447" i="2"/>
  <c r="BE447" i="2"/>
  <c r="T447" i="2"/>
  <c r="R447" i="2"/>
  <c r="P447" i="2"/>
  <c r="P446" i="2" s="1"/>
  <c r="BK447" i="2"/>
  <c r="BK446" i="2" s="1"/>
  <c r="J446" i="2" s="1"/>
  <c r="J79" i="2" s="1"/>
  <c r="J447" i="2"/>
  <c r="BI443" i="2"/>
  <c r="BH443" i="2"/>
  <c r="BG443" i="2"/>
  <c r="BE443" i="2"/>
  <c r="T443" i="2"/>
  <c r="R443" i="2"/>
  <c r="P443" i="2"/>
  <c r="BK443" i="2"/>
  <c r="J443" i="2"/>
  <c r="BF443" i="2" s="1"/>
  <c r="BI442" i="2"/>
  <c r="BH442" i="2"/>
  <c r="BG442" i="2"/>
  <c r="BF442" i="2"/>
  <c r="BE442" i="2"/>
  <c r="T442" i="2"/>
  <c r="R442" i="2"/>
  <c r="P442" i="2"/>
  <c r="P441" i="2" s="1"/>
  <c r="BK442" i="2"/>
  <c r="BK441" i="2" s="1"/>
  <c r="J441" i="2" s="1"/>
  <c r="J78" i="2" s="1"/>
  <c r="J442" i="2"/>
  <c r="BI440" i="2"/>
  <c r="BH440" i="2"/>
  <c r="BG440" i="2"/>
  <c r="BF440" i="2"/>
  <c r="BE440" i="2"/>
  <c r="T440" i="2"/>
  <c r="R440" i="2"/>
  <c r="R439" i="2" s="1"/>
  <c r="P440" i="2"/>
  <c r="BK440" i="2"/>
  <c r="BK439" i="2" s="1"/>
  <c r="J440" i="2"/>
  <c r="BI436" i="2"/>
  <c r="BH436" i="2"/>
  <c r="BG436" i="2"/>
  <c r="BF436" i="2"/>
  <c r="BE436" i="2"/>
  <c r="T436" i="2"/>
  <c r="R436" i="2"/>
  <c r="P436" i="2"/>
  <c r="BK436" i="2"/>
  <c r="J436" i="2"/>
  <c r="BI427" i="2"/>
  <c r="BH427" i="2"/>
  <c r="BG427" i="2"/>
  <c r="BE427" i="2"/>
  <c r="T427" i="2"/>
  <c r="R427" i="2"/>
  <c r="P427" i="2"/>
  <c r="BK427" i="2"/>
  <c r="J427" i="2"/>
  <c r="BF427" i="2" s="1"/>
  <c r="BI425" i="2"/>
  <c r="BH425" i="2"/>
  <c r="BG425" i="2"/>
  <c r="BF425" i="2"/>
  <c r="BE425" i="2"/>
  <c r="T425" i="2"/>
  <c r="R425" i="2"/>
  <c r="P425" i="2"/>
  <c r="BK425" i="2"/>
  <c r="J425" i="2"/>
  <c r="BI421" i="2"/>
  <c r="BH421" i="2"/>
  <c r="BG421" i="2"/>
  <c r="BE421" i="2"/>
  <c r="T421" i="2"/>
  <c r="R421" i="2"/>
  <c r="P421" i="2"/>
  <c r="BK421" i="2"/>
  <c r="J421" i="2"/>
  <c r="BF421" i="2" s="1"/>
  <c r="BI416" i="2"/>
  <c r="BH416" i="2"/>
  <c r="BG416" i="2"/>
  <c r="BF416" i="2"/>
  <c r="BE416" i="2"/>
  <c r="T416" i="2"/>
  <c r="R416" i="2"/>
  <c r="P416" i="2"/>
  <c r="BK416" i="2"/>
  <c r="J416" i="2"/>
  <c r="BI414" i="2"/>
  <c r="BH414" i="2"/>
  <c r="BG414" i="2"/>
  <c r="BE414" i="2"/>
  <c r="T414" i="2"/>
  <c r="R414" i="2"/>
  <c r="P414" i="2"/>
  <c r="BK414" i="2"/>
  <c r="J414" i="2"/>
  <c r="BF414" i="2" s="1"/>
  <c r="BI406" i="2"/>
  <c r="BH406" i="2"/>
  <c r="BG406" i="2"/>
  <c r="BF406" i="2"/>
  <c r="BE406" i="2"/>
  <c r="T406" i="2"/>
  <c r="R406" i="2"/>
  <c r="P406" i="2"/>
  <c r="BK406" i="2"/>
  <c r="J406" i="2"/>
  <c r="BI400" i="2"/>
  <c r="BH400" i="2"/>
  <c r="BG400" i="2"/>
  <c r="BE400" i="2"/>
  <c r="T400" i="2"/>
  <c r="R400" i="2"/>
  <c r="P400" i="2"/>
  <c r="BK400" i="2"/>
  <c r="J400" i="2"/>
  <c r="BF400" i="2" s="1"/>
  <c r="BI393" i="2"/>
  <c r="BH393" i="2"/>
  <c r="BG393" i="2"/>
  <c r="BF393" i="2"/>
  <c r="BE393" i="2"/>
  <c r="T393" i="2"/>
  <c r="R393" i="2"/>
  <c r="P393" i="2"/>
  <c r="BK393" i="2"/>
  <c r="J393" i="2"/>
  <c r="BI387" i="2"/>
  <c r="BH387" i="2"/>
  <c r="BG387" i="2"/>
  <c r="BE387" i="2"/>
  <c r="T387" i="2"/>
  <c r="R387" i="2"/>
  <c r="P387" i="2"/>
  <c r="BK387" i="2"/>
  <c r="J387" i="2"/>
  <c r="BF387" i="2" s="1"/>
  <c r="BI380" i="2"/>
  <c r="BH380" i="2"/>
  <c r="BG380" i="2"/>
  <c r="BF380" i="2"/>
  <c r="BE380" i="2"/>
  <c r="T380" i="2"/>
  <c r="R380" i="2"/>
  <c r="P380" i="2"/>
  <c r="P379" i="2" s="1"/>
  <c r="BK380" i="2"/>
  <c r="BK379" i="2" s="1"/>
  <c r="J379" i="2" s="1"/>
  <c r="J74" i="2" s="1"/>
  <c r="J380" i="2"/>
  <c r="BI378" i="2"/>
  <c r="BH378" i="2"/>
  <c r="BG378" i="2"/>
  <c r="BE378" i="2"/>
  <c r="T378" i="2"/>
  <c r="R378" i="2"/>
  <c r="P378" i="2"/>
  <c r="BK378" i="2"/>
  <c r="J378" i="2"/>
  <c r="BF378" i="2" s="1"/>
  <c r="BI375" i="2"/>
  <c r="BH375" i="2"/>
  <c r="BG375" i="2"/>
  <c r="BE375" i="2"/>
  <c r="T375" i="2"/>
  <c r="R375" i="2"/>
  <c r="P375" i="2"/>
  <c r="BK375" i="2"/>
  <c r="J375" i="2"/>
  <c r="BF375" i="2" s="1"/>
  <c r="BI373" i="2"/>
  <c r="BH373" i="2"/>
  <c r="BG373" i="2"/>
  <c r="BE373" i="2"/>
  <c r="T373" i="2"/>
  <c r="R373" i="2"/>
  <c r="P373" i="2"/>
  <c r="BK373" i="2"/>
  <c r="J373" i="2"/>
  <c r="BF373" i="2" s="1"/>
  <c r="BI371" i="2"/>
  <c r="BH371" i="2"/>
  <c r="BG371" i="2"/>
  <c r="BE371" i="2"/>
  <c r="T371" i="2"/>
  <c r="R371" i="2"/>
  <c r="P371" i="2"/>
  <c r="BK371" i="2"/>
  <c r="J371" i="2"/>
  <c r="BF371" i="2" s="1"/>
  <c r="BI369" i="2"/>
  <c r="BH369" i="2"/>
  <c r="BG369" i="2"/>
  <c r="BE369" i="2"/>
  <c r="T369" i="2"/>
  <c r="R369" i="2"/>
  <c r="P369" i="2"/>
  <c r="BK369" i="2"/>
  <c r="J369" i="2"/>
  <c r="BF369" i="2" s="1"/>
  <c r="BI367" i="2"/>
  <c r="BH367" i="2"/>
  <c r="BG367" i="2"/>
  <c r="BE367" i="2"/>
  <c r="T367" i="2"/>
  <c r="R367" i="2"/>
  <c r="P367" i="2"/>
  <c r="BK367" i="2"/>
  <c r="J367" i="2"/>
  <c r="BF367" i="2" s="1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59" i="2"/>
  <c r="BH359" i="2"/>
  <c r="BG359" i="2"/>
  <c r="BF359" i="2"/>
  <c r="BE359" i="2"/>
  <c r="T359" i="2"/>
  <c r="R359" i="2"/>
  <c r="P359" i="2"/>
  <c r="BK359" i="2"/>
  <c r="J359" i="2"/>
  <c r="BI355" i="2"/>
  <c r="BH355" i="2"/>
  <c r="BG355" i="2"/>
  <c r="BE355" i="2"/>
  <c r="T355" i="2"/>
  <c r="R355" i="2"/>
  <c r="P355" i="2"/>
  <c r="BK355" i="2"/>
  <c r="J355" i="2"/>
  <c r="BF355" i="2" s="1"/>
  <c r="BI348" i="2"/>
  <c r="BH348" i="2"/>
  <c r="BG348" i="2"/>
  <c r="BF348" i="2"/>
  <c r="BE348" i="2"/>
  <c r="T348" i="2"/>
  <c r="R348" i="2"/>
  <c r="P348" i="2"/>
  <c r="P347" i="2" s="1"/>
  <c r="BK348" i="2"/>
  <c r="BK347" i="2" s="1"/>
  <c r="J347" i="2" s="1"/>
  <c r="J72" i="2" s="1"/>
  <c r="J348" i="2"/>
  <c r="BI346" i="2"/>
  <c r="BH346" i="2"/>
  <c r="BG346" i="2"/>
  <c r="BE346" i="2"/>
  <c r="T346" i="2"/>
  <c r="R346" i="2"/>
  <c r="P346" i="2"/>
  <c r="BK346" i="2"/>
  <c r="J346" i="2"/>
  <c r="BF346" i="2" s="1"/>
  <c r="BI340" i="2"/>
  <c r="BH340" i="2"/>
  <c r="BG340" i="2"/>
  <c r="BE340" i="2"/>
  <c r="T340" i="2"/>
  <c r="R340" i="2"/>
  <c r="P340" i="2"/>
  <c r="BK340" i="2"/>
  <c r="J340" i="2"/>
  <c r="BF340" i="2" s="1"/>
  <c r="BI336" i="2"/>
  <c r="BH336" i="2"/>
  <c r="BG336" i="2"/>
  <c r="BE336" i="2"/>
  <c r="T336" i="2"/>
  <c r="R336" i="2"/>
  <c r="P336" i="2"/>
  <c r="BK336" i="2"/>
  <c r="J336" i="2"/>
  <c r="BF336" i="2" s="1"/>
  <c r="BI331" i="2"/>
  <c r="BH331" i="2"/>
  <c r="BG331" i="2"/>
  <c r="BE331" i="2"/>
  <c r="T331" i="2"/>
  <c r="R331" i="2"/>
  <c r="R330" i="2" s="1"/>
  <c r="P331" i="2"/>
  <c r="BK331" i="2"/>
  <c r="J331" i="2"/>
  <c r="BF331" i="2" s="1"/>
  <c r="BI329" i="2"/>
  <c r="BH329" i="2"/>
  <c r="BG329" i="2"/>
  <c r="BF329" i="2"/>
  <c r="BE329" i="2"/>
  <c r="T329" i="2"/>
  <c r="R329" i="2"/>
  <c r="P329" i="2"/>
  <c r="BK329" i="2"/>
  <c r="J329" i="2"/>
  <c r="BI325" i="2"/>
  <c r="BH325" i="2"/>
  <c r="BG325" i="2"/>
  <c r="BE325" i="2"/>
  <c r="T325" i="2"/>
  <c r="T324" i="2" s="1"/>
  <c r="R325" i="2"/>
  <c r="P325" i="2"/>
  <c r="BK325" i="2"/>
  <c r="BK324" i="2" s="1"/>
  <c r="J324" i="2" s="1"/>
  <c r="J70" i="2" s="1"/>
  <c r="J325" i="2"/>
  <c r="BF325" i="2" s="1"/>
  <c r="BI323" i="2"/>
  <c r="BH323" i="2"/>
  <c r="BG323" i="2"/>
  <c r="BE323" i="2"/>
  <c r="T323" i="2"/>
  <c r="R323" i="2"/>
  <c r="P323" i="2"/>
  <c r="BK323" i="2"/>
  <c r="J323" i="2"/>
  <c r="BF323" i="2" s="1"/>
  <c r="BI321" i="2"/>
  <c r="BH321" i="2"/>
  <c r="BG321" i="2"/>
  <c r="BE321" i="2"/>
  <c r="T321" i="2"/>
  <c r="R321" i="2"/>
  <c r="P321" i="2"/>
  <c r="BK321" i="2"/>
  <c r="J321" i="2"/>
  <c r="BF321" i="2" s="1"/>
  <c r="BI319" i="2"/>
  <c r="BH319" i="2"/>
  <c r="BG319" i="2"/>
  <c r="BE319" i="2"/>
  <c r="T319" i="2"/>
  <c r="R319" i="2"/>
  <c r="R318" i="2" s="1"/>
  <c r="P319" i="2"/>
  <c r="BK319" i="2"/>
  <c r="J319" i="2"/>
  <c r="BF319" i="2" s="1"/>
  <c r="BI317" i="2"/>
  <c r="BH317" i="2"/>
  <c r="BG317" i="2"/>
  <c r="BF317" i="2"/>
  <c r="BE317" i="2"/>
  <c r="T317" i="2"/>
  <c r="R317" i="2"/>
  <c r="P317" i="2"/>
  <c r="BK317" i="2"/>
  <c r="J317" i="2"/>
  <c r="BI315" i="2"/>
  <c r="BH315" i="2"/>
  <c r="BG315" i="2"/>
  <c r="BE315" i="2"/>
  <c r="T315" i="2"/>
  <c r="R315" i="2"/>
  <c r="P315" i="2"/>
  <c r="BK315" i="2"/>
  <c r="J315" i="2"/>
  <c r="BF315" i="2" s="1"/>
  <c r="BI312" i="2"/>
  <c r="BH312" i="2"/>
  <c r="BG312" i="2"/>
  <c r="BF312" i="2"/>
  <c r="BE312" i="2"/>
  <c r="T312" i="2"/>
  <c r="R312" i="2"/>
  <c r="P312" i="2"/>
  <c r="BK312" i="2"/>
  <c r="J312" i="2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F309" i="2"/>
  <c r="BE309" i="2"/>
  <c r="T309" i="2"/>
  <c r="R309" i="2"/>
  <c r="P309" i="2"/>
  <c r="BK309" i="2"/>
  <c r="J309" i="2"/>
  <c r="BI304" i="2"/>
  <c r="BH304" i="2"/>
  <c r="BG304" i="2"/>
  <c r="BE304" i="2"/>
  <c r="T304" i="2"/>
  <c r="R304" i="2"/>
  <c r="P304" i="2"/>
  <c r="BK304" i="2"/>
  <c r="J304" i="2"/>
  <c r="BF304" i="2" s="1"/>
  <c r="BI299" i="2"/>
  <c r="BH299" i="2"/>
  <c r="BG299" i="2"/>
  <c r="BF299" i="2"/>
  <c r="BE299" i="2"/>
  <c r="T299" i="2"/>
  <c r="R299" i="2"/>
  <c r="P299" i="2"/>
  <c r="BK299" i="2"/>
  <c r="J299" i="2"/>
  <c r="BI295" i="2"/>
  <c r="BH295" i="2"/>
  <c r="BG295" i="2"/>
  <c r="BE295" i="2"/>
  <c r="T295" i="2"/>
  <c r="R295" i="2"/>
  <c r="P295" i="2"/>
  <c r="BK295" i="2"/>
  <c r="J295" i="2"/>
  <c r="BF295" i="2" s="1"/>
  <c r="BI290" i="2"/>
  <c r="BH290" i="2"/>
  <c r="BG290" i="2"/>
  <c r="BF290" i="2"/>
  <c r="BE290" i="2"/>
  <c r="T290" i="2"/>
  <c r="R290" i="2"/>
  <c r="P290" i="2"/>
  <c r="P289" i="2" s="1"/>
  <c r="BK290" i="2"/>
  <c r="BK289" i="2" s="1"/>
  <c r="J289" i="2" s="1"/>
  <c r="J68" i="2" s="1"/>
  <c r="J290" i="2"/>
  <c r="BI288" i="2"/>
  <c r="BH288" i="2"/>
  <c r="BG288" i="2"/>
  <c r="BE288" i="2"/>
  <c r="T288" i="2"/>
  <c r="R288" i="2"/>
  <c r="P288" i="2"/>
  <c r="BK288" i="2"/>
  <c r="J288" i="2"/>
  <c r="BF288" i="2" s="1"/>
  <c r="BI286" i="2"/>
  <c r="BH286" i="2"/>
  <c r="BG286" i="2"/>
  <c r="BE286" i="2"/>
  <c r="T286" i="2"/>
  <c r="R286" i="2"/>
  <c r="P286" i="2"/>
  <c r="BK286" i="2"/>
  <c r="J286" i="2"/>
  <c r="BF286" i="2" s="1"/>
  <c r="BI284" i="2"/>
  <c r="BH284" i="2"/>
  <c r="BG284" i="2"/>
  <c r="BF284" i="2"/>
  <c r="BE284" i="2"/>
  <c r="T284" i="2"/>
  <c r="R284" i="2"/>
  <c r="P284" i="2"/>
  <c r="BK284" i="2"/>
  <c r="J284" i="2"/>
  <c r="BI283" i="2"/>
  <c r="BH283" i="2"/>
  <c r="BG283" i="2"/>
  <c r="BE283" i="2"/>
  <c r="T283" i="2"/>
  <c r="R283" i="2"/>
  <c r="P283" i="2"/>
  <c r="BK283" i="2"/>
  <c r="J283" i="2"/>
  <c r="BF283" i="2" s="1"/>
  <c r="BI281" i="2"/>
  <c r="BH281" i="2"/>
  <c r="BG281" i="2"/>
  <c r="BF281" i="2"/>
  <c r="BE281" i="2"/>
  <c r="T281" i="2"/>
  <c r="R281" i="2"/>
  <c r="P281" i="2"/>
  <c r="BK281" i="2"/>
  <c r="BK280" i="2" s="1"/>
  <c r="J281" i="2"/>
  <c r="BI278" i="2"/>
  <c r="BH278" i="2"/>
  <c r="BG278" i="2"/>
  <c r="BF278" i="2"/>
  <c r="BE278" i="2"/>
  <c r="T278" i="2"/>
  <c r="R278" i="2"/>
  <c r="R277" i="2" s="1"/>
  <c r="P278" i="2"/>
  <c r="BK278" i="2"/>
  <c r="BK277" i="2" s="1"/>
  <c r="J277" i="2" s="1"/>
  <c r="J278" i="2"/>
  <c r="J65" i="2"/>
  <c r="BI276" i="2"/>
  <c r="BH276" i="2"/>
  <c r="BG276" i="2"/>
  <c r="BF276" i="2"/>
  <c r="BE276" i="2"/>
  <c r="T276" i="2"/>
  <c r="R276" i="2"/>
  <c r="P276" i="2"/>
  <c r="BK276" i="2"/>
  <c r="J276" i="2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F273" i="2"/>
  <c r="BE273" i="2"/>
  <c r="T273" i="2"/>
  <c r="R273" i="2"/>
  <c r="P273" i="2"/>
  <c r="BK273" i="2"/>
  <c r="J273" i="2"/>
  <c r="BI272" i="2"/>
  <c r="BH272" i="2"/>
  <c r="BG272" i="2"/>
  <c r="BE272" i="2"/>
  <c r="T272" i="2"/>
  <c r="T271" i="2" s="1"/>
  <c r="R272" i="2"/>
  <c r="P272" i="2"/>
  <c r="BK272" i="2"/>
  <c r="BK271" i="2" s="1"/>
  <c r="J271" i="2" s="1"/>
  <c r="J64" i="2" s="1"/>
  <c r="J272" i="2"/>
  <c r="BF272" i="2" s="1"/>
  <c r="BI269" i="2"/>
  <c r="BH269" i="2"/>
  <c r="BG269" i="2"/>
  <c r="BF269" i="2"/>
  <c r="BE269" i="2"/>
  <c r="T269" i="2"/>
  <c r="R269" i="2"/>
  <c r="P269" i="2"/>
  <c r="BK269" i="2"/>
  <c r="J269" i="2"/>
  <c r="BI267" i="2"/>
  <c r="BH267" i="2"/>
  <c r="BG267" i="2"/>
  <c r="BE267" i="2"/>
  <c r="T267" i="2"/>
  <c r="R267" i="2"/>
  <c r="P267" i="2"/>
  <c r="BK267" i="2"/>
  <c r="J267" i="2"/>
  <c r="BF267" i="2" s="1"/>
  <c r="BI265" i="2"/>
  <c r="BH265" i="2"/>
  <c r="BG265" i="2"/>
  <c r="BF265" i="2"/>
  <c r="BE265" i="2"/>
  <c r="T265" i="2"/>
  <c r="R265" i="2"/>
  <c r="P265" i="2"/>
  <c r="BK265" i="2"/>
  <c r="J265" i="2"/>
  <c r="BI260" i="2"/>
  <c r="BH260" i="2"/>
  <c r="BG260" i="2"/>
  <c r="BE260" i="2"/>
  <c r="T260" i="2"/>
  <c r="R260" i="2"/>
  <c r="P260" i="2"/>
  <c r="BK260" i="2"/>
  <c r="J260" i="2"/>
  <c r="BF260" i="2" s="1"/>
  <c r="BI258" i="2"/>
  <c r="BH258" i="2"/>
  <c r="BG258" i="2"/>
  <c r="BF258" i="2"/>
  <c r="BE258" i="2"/>
  <c r="T258" i="2"/>
  <c r="R258" i="2"/>
  <c r="P258" i="2"/>
  <c r="BK258" i="2"/>
  <c r="J258" i="2"/>
  <c r="BI254" i="2"/>
  <c r="BH254" i="2"/>
  <c r="BG254" i="2"/>
  <c r="BE254" i="2"/>
  <c r="T254" i="2"/>
  <c r="R254" i="2"/>
  <c r="P254" i="2"/>
  <c r="BK254" i="2"/>
  <c r="J254" i="2"/>
  <c r="BF254" i="2" s="1"/>
  <c r="BI252" i="2"/>
  <c r="BH252" i="2"/>
  <c r="BG252" i="2"/>
  <c r="BF252" i="2"/>
  <c r="BE252" i="2"/>
  <c r="T252" i="2"/>
  <c r="R252" i="2"/>
  <c r="P252" i="2"/>
  <c r="BK252" i="2"/>
  <c r="J252" i="2"/>
  <c r="BI250" i="2"/>
  <c r="BH250" i="2"/>
  <c r="BG250" i="2"/>
  <c r="BE250" i="2"/>
  <c r="T250" i="2"/>
  <c r="R250" i="2"/>
  <c r="P250" i="2"/>
  <c r="BK250" i="2"/>
  <c r="J250" i="2"/>
  <c r="BF250" i="2" s="1"/>
  <c r="BI246" i="2"/>
  <c r="BH246" i="2"/>
  <c r="BG246" i="2"/>
  <c r="BF246" i="2"/>
  <c r="BE246" i="2"/>
  <c r="T246" i="2"/>
  <c r="R246" i="2"/>
  <c r="P246" i="2"/>
  <c r="BK246" i="2"/>
  <c r="J246" i="2"/>
  <c r="BI244" i="2"/>
  <c r="BH244" i="2"/>
  <c r="BG244" i="2"/>
  <c r="BE244" i="2"/>
  <c r="T244" i="2"/>
  <c r="R244" i="2"/>
  <c r="P244" i="2"/>
  <c r="BK244" i="2"/>
  <c r="J244" i="2"/>
  <c r="BF244" i="2" s="1"/>
  <c r="BI240" i="2"/>
  <c r="BH240" i="2"/>
  <c r="BG240" i="2"/>
  <c r="BF240" i="2"/>
  <c r="BE240" i="2"/>
  <c r="T240" i="2"/>
  <c r="R240" i="2"/>
  <c r="P240" i="2"/>
  <c r="BK240" i="2"/>
  <c r="J240" i="2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F236" i="2"/>
  <c r="BE236" i="2"/>
  <c r="T236" i="2"/>
  <c r="R236" i="2"/>
  <c r="P236" i="2"/>
  <c r="BK236" i="2"/>
  <c r="J236" i="2"/>
  <c r="BI235" i="2"/>
  <c r="BH235" i="2"/>
  <c r="BG235" i="2"/>
  <c r="BE235" i="2"/>
  <c r="T235" i="2"/>
  <c r="R235" i="2"/>
  <c r="P235" i="2"/>
  <c r="BK235" i="2"/>
  <c r="J235" i="2"/>
  <c r="BF235" i="2" s="1"/>
  <c r="BI233" i="2"/>
  <c r="BH233" i="2"/>
  <c r="BG233" i="2"/>
  <c r="BF233" i="2"/>
  <c r="BE233" i="2"/>
  <c r="T233" i="2"/>
  <c r="R233" i="2"/>
  <c r="P233" i="2"/>
  <c r="BK233" i="2"/>
  <c r="J233" i="2"/>
  <c r="BI231" i="2"/>
  <c r="BH231" i="2"/>
  <c r="BG231" i="2"/>
  <c r="BE231" i="2"/>
  <c r="T231" i="2"/>
  <c r="R231" i="2"/>
  <c r="P231" i="2"/>
  <c r="BK231" i="2"/>
  <c r="J231" i="2"/>
  <c r="BF231" i="2" s="1"/>
  <c r="BI229" i="2"/>
  <c r="BH229" i="2"/>
  <c r="BG229" i="2"/>
  <c r="BF229" i="2"/>
  <c r="BE229" i="2"/>
  <c r="T229" i="2"/>
  <c r="R229" i="2"/>
  <c r="P229" i="2"/>
  <c r="BK229" i="2"/>
  <c r="J229" i="2"/>
  <c r="BI227" i="2"/>
  <c r="BH227" i="2"/>
  <c r="BG227" i="2"/>
  <c r="BE227" i="2"/>
  <c r="T227" i="2"/>
  <c r="R227" i="2"/>
  <c r="P227" i="2"/>
  <c r="BK227" i="2"/>
  <c r="J227" i="2"/>
  <c r="BF227" i="2" s="1"/>
  <c r="BI225" i="2"/>
  <c r="BH225" i="2"/>
  <c r="BG225" i="2"/>
  <c r="BF225" i="2"/>
  <c r="BE225" i="2"/>
  <c r="T225" i="2"/>
  <c r="R225" i="2"/>
  <c r="P225" i="2"/>
  <c r="BK225" i="2"/>
  <c r="J225" i="2"/>
  <c r="BI223" i="2"/>
  <c r="BH223" i="2"/>
  <c r="BG223" i="2"/>
  <c r="BE223" i="2"/>
  <c r="T223" i="2"/>
  <c r="R223" i="2"/>
  <c r="P223" i="2"/>
  <c r="BK223" i="2"/>
  <c r="J223" i="2"/>
  <c r="BF223" i="2" s="1"/>
  <c r="BI221" i="2"/>
  <c r="BH221" i="2"/>
  <c r="BG221" i="2"/>
  <c r="BF221" i="2"/>
  <c r="BE221" i="2"/>
  <c r="T221" i="2"/>
  <c r="R221" i="2"/>
  <c r="P221" i="2"/>
  <c r="BK221" i="2"/>
  <c r="BK220" i="2" s="1"/>
  <c r="J220" i="2" s="1"/>
  <c r="J63" i="2" s="1"/>
  <c r="J221" i="2"/>
  <c r="BI219" i="2"/>
  <c r="BH219" i="2"/>
  <c r="BG219" i="2"/>
  <c r="BE219" i="2"/>
  <c r="T219" i="2"/>
  <c r="T218" i="2" s="1"/>
  <c r="R219" i="2"/>
  <c r="P219" i="2"/>
  <c r="P218" i="2" s="1"/>
  <c r="BK219" i="2"/>
  <c r="BK218" i="2" s="1"/>
  <c r="J219" i="2"/>
  <c r="BF219" i="2" s="1"/>
  <c r="BI217" i="2"/>
  <c r="BH217" i="2"/>
  <c r="BG217" i="2"/>
  <c r="BE217" i="2"/>
  <c r="T217" i="2"/>
  <c r="R217" i="2"/>
  <c r="R216" i="2" s="1"/>
  <c r="P217" i="2"/>
  <c r="BK217" i="2"/>
  <c r="BK216" i="2" s="1"/>
  <c r="J216" i="2" s="1"/>
  <c r="J61" i="2" s="1"/>
  <c r="J217" i="2"/>
  <c r="BF217" i="2" s="1"/>
  <c r="BI215" i="2"/>
  <c r="BH215" i="2"/>
  <c r="BG215" i="2"/>
  <c r="BE215" i="2"/>
  <c r="T215" i="2"/>
  <c r="T214" i="2" s="1"/>
  <c r="R215" i="2"/>
  <c r="P215" i="2"/>
  <c r="P214" i="2" s="1"/>
  <c r="BK215" i="2"/>
  <c r="BK214" i="2" s="1"/>
  <c r="J214" i="2" s="1"/>
  <c r="J60" i="2" s="1"/>
  <c r="J215" i="2"/>
  <c r="BF215" i="2" s="1"/>
  <c r="BI213" i="2"/>
  <c r="BH213" i="2"/>
  <c r="BG213" i="2"/>
  <c r="BF213" i="2"/>
  <c r="BE213" i="2"/>
  <c r="T213" i="2"/>
  <c r="R213" i="2"/>
  <c r="R212" i="2" s="1"/>
  <c r="P213" i="2"/>
  <c r="BK213" i="2"/>
  <c r="BK212" i="2" s="1"/>
  <c r="J212" i="2" s="1"/>
  <c r="J59" i="2" s="1"/>
  <c r="J213" i="2"/>
  <c r="BI205" i="2"/>
  <c r="BH205" i="2"/>
  <c r="BG205" i="2"/>
  <c r="BE205" i="2"/>
  <c r="T205" i="2"/>
  <c r="R205" i="2"/>
  <c r="P205" i="2"/>
  <c r="BK205" i="2"/>
  <c r="J205" i="2"/>
  <c r="BF205" i="2" s="1"/>
  <c r="BI202" i="2"/>
  <c r="BH202" i="2"/>
  <c r="BG202" i="2"/>
  <c r="BF202" i="2"/>
  <c r="BE202" i="2"/>
  <c r="T202" i="2"/>
  <c r="R202" i="2"/>
  <c r="P202" i="2"/>
  <c r="BK202" i="2"/>
  <c r="J202" i="2"/>
  <c r="BI200" i="2"/>
  <c r="BH200" i="2"/>
  <c r="BG200" i="2"/>
  <c r="BE200" i="2"/>
  <c r="T200" i="2"/>
  <c r="R200" i="2"/>
  <c r="P200" i="2"/>
  <c r="BK200" i="2"/>
  <c r="J200" i="2"/>
  <c r="BF200" i="2" s="1"/>
  <c r="BI193" i="2"/>
  <c r="BH193" i="2"/>
  <c r="BG193" i="2"/>
  <c r="BF193" i="2"/>
  <c r="BE193" i="2"/>
  <c r="T193" i="2"/>
  <c r="R193" i="2"/>
  <c r="P193" i="2"/>
  <c r="BK193" i="2"/>
  <c r="J193" i="2"/>
  <c r="BI189" i="2"/>
  <c r="BH189" i="2"/>
  <c r="BG189" i="2"/>
  <c r="BE189" i="2"/>
  <c r="T189" i="2"/>
  <c r="R189" i="2"/>
  <c r="P189" i="2"/>
  <c r="BK189" i="2"/>
  <c r="J189" i="2"/>
  <c r="BF189" i="2" s="1"/>
  <c r="BI182" i="2"/>
  <c r="BH182" i="2"/>
  <c r="BG182" i="2"/>
  <c r="BF182" i="2"/>
  <c r="BE182" i="2"/>
  <c r="T182" i="2"/>
  <c r="R182" i="2"/>
  <c r="P182" i="2"/>
  <c r="BK182" i="2"/>
  <c r="J182" i="2"/>
  <c r="BI180" i="2"/>
  <c r="BH180" i="2"/>
  <c r="BG180" i="2"/>
  <c r="BE180" i="2"/>
  <c r="T180" i="2"/>
  <c r="R180" i="2"/>
  <c r="P180" i="2"/>
  <c r="BK180" i="2"/>
  <c r="J180" i="2"/>
  <c r="BF180" i="2" s="1"/>
  <c r="BI178" i="2"/>
  <c r="BH178" i="2"/>
  <c r="BG178" i="2"/>
  <c r="BF178" i="2"/>
  <c r="BE178" i="2"/>
  <c r="T178" i="2"/>
  <c r="R178" i="2"/>
  <c r="P178" i="2"/>
  <c r="BK178" i="2"/>
  <c r="J178" i="2"/>
  <c r="BI175" i="2"/>
  <c r="BH175" i="2"/>
  <c r="BG175" i="2"/>
  <c r="BE175" i="2"/>
  <c r="T175" i="2"/>
  <c r="R175" i="2"/>
  <c r="P175" i="2"/>
  <c r="BK175" i="2"/>
  <c r="J175" i="2"/>
  <c r="BF175" i="2" s="1"/>
  <c r="BI173" i="2"/>
  <c r="BH173" i="2"/>
  <c r="BG173" i="2"/>
  <c r="BF173" i="2"/>
  <c r="BE173" i="2"/>
  <c r="T173" i="2"/>
  <c r="R173" i="2"/>
  <c r="P173" i="2"/>
  <c r="BK173" i="2"/>
  <c r="J173" i="2"/>
  <c r="BI170" i="2"/>
  <c r="BH170" i="2"/>
  <c r="BG170" i="2"/>
  <c r="BE170" i="2"/>
  <c r="T170" i="2"/>
  <c r="R170" i="2"/>
  <c r="P170" i="2"/>
  <c r="BK170" i="2"/>
  <c r="J170" i="2"/>
  <c r="BF170" i="2" s="1"/>
  <c r="BI167" i="2"/>
  <c r="BH167" i="2"/>
  <c r="BG167" i="2"/>
  <c r="BF167" i="2"/>
  <c r="BE167" i="2"/>
  <c r="T167" i="2"/>
  <c r="R167" i="2"/>
  <c r="P167" i="2"/>
  <c r="BK167" i="2"/>
  <c r="J167" i="2"/>
  <c r="BI164" i="2"/>
  <c r="BH164" i="2"/>
  <c r="BG164" i="2"/>
  <c r="BE164" i="2"/>
  <c r="T164" i="2"/>
  <c r="R164" i="2"/>
  <c r="P164" i="2"/>
  <c r="BK164" i="2"/>
  <c r="J164" i="2"/>
  <c r="BF164" i="2" s="1"/>
  <c r="BI162" i="2"/>
  <c r="BH162" i="2"/>
  <c r="BG162" i="2"/>
  <c r="BF162" i="2"/>
  <c r="BE162" i="2"/>
  <c r="T162" i="2"/>
  <c r="R162" i="2"/>
  <c r="P162" i="2"/>
  <c r="BK162" i="2"/>
  <c r="J162" i="2"/>
  <c r="BI160" i="2"/>
  <c r="BH160" i="2"/>
  <c r="BG160" i="2"/>
  <c r="BE160" i="2"/>
  <c r="T160" i="2"/>
  <c r="R160" i="2"/>
  <c r="P160" i="2"/>
  <c r="BK160" i="2"/>
  <c r="J160" i="2"/>
  <c r="BF160" i="2" s="1"/>
  <c r="BI157" i="2"/>
  <c r="BH157" i="2"/>
  <c r="BG157" i="2"/>
  <c r="BF157" i="2"/>
  <c r="BE157" i="2"/>
  <c r="T157" i="2"/>
  <c r="R157" i="2"/>
  <c r="P157" i="2"/>
  <c r="P156" i="2" s="1"/>
  <c r="BK157" i="2"/>
  <c r="BK156" i="2" s="1"/>
  <c r="J157" i="2"/>
  <c r="BI155" i="2"/>
  <c r="BH155" i="2"/>
  <c r="BG155" i="2"/>
  <c r="BF155" i="2"/>
  <c r="BE155" i="2"/>
  <c r="T155" i="2"/>
  <c r="R155" i="2"/>
  <c r="P155" i="2"/>
  <c r="BK155" i="2"/>
  <c r="J155" i="2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F152" i="2"/>
  <c r="BE152" i="2"/>
  <c r="T152" i="2"/>
  <c r="R152" i="2"/>
  <c r="P152" i="2"/>
  <c r="BK152" i="2"/>
  <c r="J152" i="2"/>
  <c r="BI150" i="2"/>
  <c r="BH150" i="2"/>
  <c r="BG150" i="2"/>
  <c r="BE150" i="2"/>
  <c r="T150" i="2"/>
  <c r="R150" i="2"/>
  <c r="P150" i="2"/>
  <c r="BK150" i="2"/>
  <c r="J150" i="2"/>
  <c r="BF150" i="2" s="1"/>
  <c r="BI148" i="2"/>
  <c r="BH148" i="2"/>
  <c r="BG148" i="2"/>
  <c r="BF148" i="2"/>
  <c r="BE148" i="2"/>
  <c r="T148" i="2"/>
  <c r="R148" i="2"/>
  <c r="P148" i="2"/>
  <c r="BK148" i="2"/>
  <c r="J148" i="2"/>
  <c r="BI146" i="2"/>
  <c r="BH146" i="2"/>
  <c r="BG146" i="2"/>
  <c r="BE146" i="2"/>
  <c r="T146" i="2"/>
  <c r="R146" i="2"/>
  <c r="P146" i="2"/>
  <c r="BK146" i="2"/>
  <c r="J146" i="2"/>
  <c r="BF146" i="2" s="1"/>
  <c r="BI144" i="2"/>
  <c r="BH144" i="2"/>
  <c r="BG144" i="2"/>
  <c r="BF144" i="2"/>
  <c r="BE144" i="2"/>
  <c r="T144" i="2"/>
  <c r="R144" i="2"/>
  <c r="P144" i="2"/>
  <c r="BK144" i="2"/>
  <c r="J144" i="2"/>
  <c r="BI141" i="2"/>
  <c r="BH141" i="2"/>
  <c r="BG141" i="2"/>
  <c r="BE141" i="2"/>
  <c r="T141" i="2"/>
  <c r="R141" i="2"/>
  <c r="P141" i="2"/>
  <c r="BK141" i="2"/>
  <c r="J141" i="2"/>
  <c r="BF141" i="2" s="1"/>
  <c r="BI138" i="2"/>
  <c r="BH138" i="2"/>
  <c r="BG138" i="2"/>
  <c r="BF138" i="2"/>
  <c r="BE138" i="2"/>
  <c r="T138" i="2"/>
  <c r="R138" i="2"/>
  <c r="P138" i="2"/>
  <c r="BK138" i="2"/>
  <c r="J138" i="2"/>
  <c r="BI136" i="2"/>
  <c r="BH136" i="2"/>
  <c r="BG136" i="2"/>
  <c r="BE136" i="2"/>
  <c r="T136" i="2"/>
  <c r="R136" i="2"/>
  <c r="P136" i="2"/>
  <c r="BK136" i="2"/>
  <c r="J136" i="2"/>
  <c r="BF136" i="2" s="1"/>
  <c r="BI134" i="2"/>
  <c r="BH134" i="2"/>
  <c r="BG134" i="2"/>
  <c r="BF134" i="2"/>
  <c r="BE134" i="2"/>
  <c r="T134" i="2"/>
  <c r="R134" i="2"/>
  <c r="P134" i="2"/>
  <c r="BK134" i="2"/>
  <c r="J134" i="2"/>
  <c r="BI130" i="2"/>
  <c r="BH130" i="2"/>
  <c r="BG130" i="2"/>
  <c r="BF130" i="2"/>
  <c r="BE130" i="2"/>
  <c r="T130" i="2"/>
  <c r="R130" i="2"/>
  <c r="P130" i="2"/>
  <c r="BK130" i="2"/>
  <c r="J130" i="2"/>
  <c r="BI128" i="2"/>
  <c r="BH128" i="2"/>
  <c r="BG128" i="2"/>
  <c r="BE128" i="2"/>
  <c r="T128" i="2"/>
  <c r="T127" i="2" s="1"/>
  <c r="R128" i="2"/>
  <c r="P128" i="2"/>
  <c r="BK128" i="2"/>
  <c r="BK127" i="2" s="1"/>
  <c r="J127" i="2" s="1"/>
  <c r="J56" i="2" s="1"/>
  <c r="J128" i="2"/>
  <c r="BF128" i="2" s="1"/>
  <c r="BI123" i="2"/>
  <c r="BH123" i="2"/>
  <c r="BG123" i="2"/>
  <c r="BF123" i="2"/>
  <c r="BE123" i="2"/>
  <c r="T123" i="2"/>
  <c r="R123" i="2"/>
  <c r="P123" i="2"/>
  <c r="BK123" i="2"/>
  <c r="J123" i="2"/>
  <c r="BI119" i="2"/>
  <c r="BH119" i="2"/>
  <c r="BG119" i="2"/>
  <c r="BE119" i="2"/>
  <c r="T119" i="2"/>
  <c r="R119" i="2"/>
  <c r="P119" i="2"/>
  <c r="BK119" i="2"/>
  <c r="J119" i="2"/>
  <c r="BF119" i="2" s="1"/>
  <c r="BI115" i="2"/>
  <c r="BH115" i="2"/>
  <c r="BG115" i="2"/>
  <c r="BF115" i="2"/>
  <c r="BE115" i="2"/>
  <c r="J28" i="2" s="1"/>
  <c r="AV52" i="1" s="1"/>
  <c r="T115" i="2"/>
  <c r="R115" i="2"/>
  <c r="P115" i="2"/>
  <c r="BK115" i="2"/>
  <c r="BK114" i="2" s="1"/>
  <c r="J114" i="2" s="1"/>
  <c r="J55" i="2" s="1"/>
  <c r="J115" i="2"/>
  <c r="BI112" i="2"/>
  <c r="BH112" i="2"/>
  <c r="BG112" i="2"/>
  <c r="BE112" i="2"/>
  <c r="T112" i="2"/>
  <c r="R112" i="2"/>
  <c r="P112" i="2"/>
  <c r="BK112" i="2"/>
  <c r="J112" i="2"/>
  <c r="BF112" i="2" s="1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E110" i="2"/>
  <c r="T110" i="2"/>
  <c r="R110" i="2"/>
  <c r="P110" i="2"/>
  <c r="BK110" i="2"/>
  <c r="J110" i="2"/>
  <c r="BF110" i="2" s="1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E107" i="2"/>
  <c r="T107" i="2"/>
  <c r="R107" i="2"/>
  <c r="P107" i="2"/>
  <c r="BK107" i="2"/>
  <c r="J107" i="2"/>
  <c r="BF107" i="2" s="1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E105" i="2"/>
  <c r="T105" i="2"/>
  <c r="R105" i="2"/>
  <c r="P105" i="2"/>
  <c r="BK105" i="2"/>
  <c r="J105" i="2"/>
  <c r="BF105" i="2" s="1"/>
  <c r="BI104" i="2"/>
  <c r="BH104" i="2"/>
  <c r="BG104" i="2"/>
  <c r="BF104" i="2"/>
  <c r="BE104" i="2"/>
  <c r="T104" i="2"/>
  <c r="R104" i="2"/>
  <c r="P104" i="2"/>
  <c r="BK104" i="2"/>
  <c r="J104" i="2"/>
  <c r="BI100" i="2"/>
  <c r="F32" i="2" s="1"/>
  <c r="BD52" i="1" s="1"/>
  <c r="BD51" i="1" s="1"/>
  <c r="W30" i="1" s="1"/>
  <c r="BH100" i="2"/>
  <c r="F31" i="2" s="1"/>
  <c r="BC52" i="1" s="1"/>
  <c r="BC51" i="1" s="1"/>
  <c r="BG100" i="2"/>
  <c r="BE100" i="2"/>
  <c r="F28" i="2" s="1"/>
  <c r="AZ52" i="1" s="1"/>
  <c r="AZ51" i="1" s="1"/>
  <c r="T100" i="2"/>
  <c r="T99" i="2" s="1"/>
  <c r="R100" i="2"/>
  <c r="P100" i="2"/>
  <c r="BK100" i="2"/>
  <c r="BK99" i="2" s="1"/>
  <c r="J100" i="2"/>
  <c r="BF100" i="2" s="1"/>
  <c r="J93" i="2"/>
  <c r="F93" i="2"/>
  <c r="J91" i="2"/>
  <c r="F91" i="2"/>
  <c r="E89" i="2"/>
  <c r="J47" i="2"/>
  <c r="F47" i="2"/>
  <c r="F45" i="2"/>
  <c r="E43" i="2"/>
  <c r="J19" i="2"/>
  <c r="E19" i="2"/>
  <c r="J18" i="2"/>
  <c r="J16" i="2"/>
  <c r="E16" i="2"/>
  <c r="J15" i="2"/>
  <c r="J10" i="2"/>
  <c r="J45" i="2" s="1"/>
  <c r="AS51" i="1"/>
  <c r="L47" i="1"/>
  <c r="AM46" i="1"/>
  <c r="L46" i="1"/>
  <c r="AM44" i="1"/>
  <c r="L44" i="1"/>
  <c r="L42" i="1"/>
  <c r="L41" i="1"/>
  <c r="AV51" i="1" l="1"/>
  <c r="W26" i="1"/>
  <c r="AY51" i="1"/>
  <c r="W29" i="1"/>
  <c r="J280" i="2"/>
  <c r="J67" i="2" s="1"/>
  <c r="F29" i="2"/>
  <c r="BA52" i="1" s="1"/>
  <c r="BA51" i="1" s="1"/>
  <c r="J29" i="2"/>
  <c r="AW52" i="1" s="1"/>
  <c r="AT52" i="1" s="1"/>
  <c r="T156" i="2"/>
  <c r="P271" i="2"/>
  <c r="T347" i="2"/>
  <c r="R364" i="2"/>
  <c r="T379" i="2"/>
  <c r="BK426" i="2"/>
  <c r="J426" i="2" s="1"/>
  <c r="J75" i="2" s="1"/>
  <c r="J439" i="2"/>
  <c r="J77" i="2" s="1"/>
  <c r="BK438" i="2"/>
  <c r="J438" i="2" s="1"/>
  <c r="J76" i="2" s="1"/>
  <c r="T438" i="2"/>
  <c r="BK98" i="2"/>
  <c r="J99" i="2"/>
  <c r="J54" i="2" s="1"/>
  <c r="P438" i="2"/>
  <c r="P99" i="2"/>
  <c r="P98" i="2" s="1"/>
  <c r="R114" i="2"/>
  <c r="R98" i="2" s="1"/>
  <c r="P127" i="2"/>
  <c r="BK133" i="2"/>
  <c r="J133" i="2" s="1"/>
  <c r="J57" i="2" s="1"/>
  <c r="F30" i="2"/>
  <c r="BB52" i="1" s="1"/>
  <c r="BB51" i="1" s="1"/>
  <c r="R220" i="2"/>
  <c r="R280" i="2"/>
  <c r="T289" i="2"/>
  <c r="BK318" i="2"/>
  <c r="J318" i="2" s="1"/>
  <c r="J69" i="2" s="1"/>
  <c r="P324" i="2"/>
  <c r="BK330" i="2"/>
  <c r="J330" i="2" s="1"/>
  <c r="J71" i="2" s="1"/>
  <c r="T441" i="2"/>
  <c r="R446" i="2"/>
  <c r="P279" i="2"/>
  <c r="F94" i="2"/>
  <c r="F48" i="2"/>
  <c r="T98" i="2"/>
  <c r="R133" i="2"/>
  <c r="BK364" i="2"/>
  <c r="J364" i="2" s="1"/>
  <c r="J73" i="2" s="1"/>
  <c r="R426" i="2"/>
  <c r="R438" i="2"/>
  <c r="T279" i="2"/>
  <c r="W27" i="1" l="1"/>
  <c r="AW51" i="1"/>
  <c r="AK27" i="1" s="1"/>
  <c r="T97" i="2"/>
  <c r="P97" i="2"/>
  <c r="AU52" i="1" s="1"/>
  <c r="AU51" i="1" s="1"/>
  <c r="BK279" i="2"/>
  <c r="J279" i="2" s="1"/>
  <c r="J66" i="2" s="1"/>
  <c r="AT51" i="1"/>
  <c r="AK26" i="1"/>
  <c r="J98" i="2"/>
  <c r="J53" i="2" s="1"/>
  <c r="W28" i="1"/>
  <c r="AX51" i="1"/>
  <c r="R279" i="2"/>
  <c r="R97" i="2" s="1"/>
  <c r="BK97" i="2" l="1"/>
  <c r="J97" i="2" s="1"/>
  <c r="J52" i="2" l="1"/>
  <c r="J25" i="2"/>
  <c r="J34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<sst xmlns="http://schemas.openxmlformats.org/spreadsheetml/2006/main" count="4497" uniqueCount="999">
  <si>
    <t>Export VZ</t>
  </si>
  <si>
    <t>List obsahuje:</t>
  </si>
  <si>
    <t>3.0</t>
  </si>
  <si>
    <t/>
  </si>
  <si>
    <t>False</t>
  </si>
  <si>
    <t>{7ef25e19-2c7c-4bf5-9d3f-0664ece10724}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</si>
  <si>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</si>
  <si>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</si>
  <si>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</si>
  <si>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</si>
  <si>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</si>
  <si>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</si>
  <si>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</si>
  <si>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</si>
  <si>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</si>
  <si>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05_2019_neuznatelne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</si>
  <si>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</si>
  <si>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</si>
  <si>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Realizace stavby bytových jednotek v obci Hněvotín</t>
  </si>
  <si>
    <t>0,1</t>
  </si>
  <si>
    <t>KSO:</t>
  </si>
  <si>
    <t>CC-CZ:</t>
  </si>
  <si>
    <t>1</t>
  </si>
  <si>
    <t>Místo:</t>
  </si>
  <si>
    <t>Hněvotín</t>
  </si>
  <si>
    <t>Datum:</t>
  </si>
  <si>
    <t>20. 3. 2019</t>
  </si>
  <si>
    <t>10</t>
  </si>
  <si>
    <t>100</t>
  </si>
  <si>
    <t>Zadavatel:</t>
  </si>
  <si>
    <t>IČ:</t>
  </si>
  <si>
    <t>Obec Hněvotín, č.p. 47,  783 47 Hněvotín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</si>
  <si>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</si>
  <si>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</si>
  <si>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</si>
  <si>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</si>
  <si>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</si>
  <si>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</si>
  <si>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</si>
  <si>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</si>
  <si>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</si>
  <si>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</si>
  <si>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</si>
  <si>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</si>
  <si>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</si>
  <si>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</si>
  <si>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</si>
  <si>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</si>
  <si>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</si>
  <si>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</si>
  <si>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</si>
  <si>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</si>
  <si>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</si>
  <si>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</si>
  <si>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</si>
  <si>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</si>
  <si>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</si>
  <si>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</si>
  <si>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</si>
  <si>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</si>
  <si>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</si>
  <si>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</si>
  <si>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</si>
  <si>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</si>
  <si>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</si>
  <si>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</si>
  <si>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</si>
  <si>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</si>
  <si>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</si>
  <si>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</si>
  <si>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</si>
  <si>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</si>
  <si>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</si>
  <si>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</si>
  <si>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</si>
  <si>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</si>
  <si>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</si>
  <si>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</si>
  <si>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</si>
  <si>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</si>
  <si>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</si>
  <si>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</si>
  <si>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</si>
  <si>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</si>
  <si>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</si>
  <si>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</si>
  <si>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</si>
  <si>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</si>
  <si>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</si>
  <si>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</si>
  <si>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</si>
  <si>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</si>
  <si>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72001 - silnoprouda elektrotechnika</t>
  </si>
  <si>
    <t xml:space="preserve">    72002 - zdravotechnika</t>
  </si>
  <si>
    <t xml:space="preserve">    72003 - plynoinstalace</t>
  </si>
  <si>
    <t xml:space="preserve">    72004 - vytapeni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</si>
  <si>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</si>
  <si>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</si>
  <si>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</si>
  <si>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</si>
  <si>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</si>
  <si>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</si>
  <si>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</si>
  <si>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</si>
  <si>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</si>
  <si>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</si>
  <si>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</si>
  <si>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</si>
  <si>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</si>
  <si>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</si>
  <si>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</si>
  <si>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</si>
  <si>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</si>
  <si>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</si>
  <si>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</si>
  <si>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</si>
  <si>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</si>
  <si>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</si>
  <si>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</si>
  <si>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</si>
  <si>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</si>
  <si>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</si>
  <si>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</si>
  <si>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</si>
  <si>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</si>
  <si>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</si>
  <si>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</si>
  <si>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</si>
  <si>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</si>
  <si>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</si>
  <si>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</si>
  <si>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</si>
  <si>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139711101</t>
  </si>
  <si>
    <t>Vykopávka v uzavřených prostorách s naložením výkopku na dopravní prostředek v hornině tř. 1 až 4</t>
  </si>
  <si>
    <t>m3</t>
  </si>
  <si>
    <t>CS ÚRS 2016 02</t>
  </si>
  <si>
    <t>4</t>
  </si>
  <si>
    <t>2</t>
  </si>
  <si>
    <t>-383250621</t>
  </si>
  <si>
    <t>VV</t>
  </si>
  <si>
    <t>"1.NP"(4,95*3,57+2,71*1,8+1*2,04+5,11*7,2+7,16*2,34)*0,2</t>
  </si>
  <si>
    <t>"suteren"(4,714*7+3,785*1,84+2,879*1,84+1,34*3,419+0,5*1+0,65*1,2+0,77*1,24+1,157*1,25)*0,2</t>
  </si>
  <si>
    <t>Součet</t>
  </si>
  <si>
    <t>161101501</t>
  </si>
  <si>
    <t>Svislé přemístění výkopku nošením bez naložení, avšak s vyprázdněním nádoby na hromady nebo do dopravního prostředku, na každých, třeba i započatých 3 m výšky z horniny tř. 1 až 4</t>
  </si>
  <si>
    <t>2062906340</t>
  </si>
  <si>
    <t>3</t>
  </si>
  <si>
    <t>162201211</t>
  </si>
  <si>
    <t>Vodorovné přemístění výkopku stavebním kolečkem s vyprázdněním kolečka na hromady nebo do dopravního prostředku na vzdálenost do 10 m z horniny tř. 1 až 4</t>
  </si>
  <si>
    <t>-1680635566</t>
  </si>
  <si>
    <t>162201219</t>
  </si>
  <si>
    <t>Vodorovné přemístění výkopku stavebním kolečkem s vyprázdněním kolečka na hromady nebo do dopravního prostředku na vzdálenost do 10 m z horniny Příplatek k ceně za každých dalších 10 m</t>
  </si>
  <si>
    <t>1001170784</t>
  </si>
  <si>
    <t>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</si>
  <si>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</si>
  <si>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</si>
  <si>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1993356627</t>
  </si>
  <si>
    <t>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</si>
  <si>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</si>
  <si>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</si>
  <si>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1834249388</t>
  </si>
  <si>
    <t>26,331*10 'Přepočtené koeficientem množství</t>
  </si>
  <si>
    <t>7</t>
  </si>
  <si>
    <t>167101101</t>
  </si>
  <si>
    <t>Nakládání, skládání a překládání neulehlého výkopku nebo sypaniny nakládání, množství do 100 m3, z hornin tř. 1 až 4</t>
  </si>
  <si>
    <t>-500156667</t>
  </si>
  <si>
    <t>8</t>
  </si>
  <si>
    <t>171201201</t>
  </si>
  <si>
    <t>Uložení sypaniny na skládky</t>
  </si>
  <si>
    <t>657565284</t>
  </si>
  <si>
    <t>9</t>
  </si>
  <si>
    <t>171201211</t>
  </si>
  <si>
    <t>Uložení sypaniny poplatek za uložení sypaniny na skládce (skládkovné)</t>
  </si>
  <si>
    <t>t</t>
  </si>
  <si>
    <t>-384877459</t>
  </si>
  <si>
    <t>26,331*1,6</t>
  </si>
  <si>
    <t>Zakládání</t>
  </si>
  <si>
    <t>271532212</t>
  </si>
  <si>
    <t>Podsyp pod základové konstrukce se zhutněním a urovnáním povrchu z kameniva hrubého, frakce 16 - 32 mm</t>
  </si>
  <si>
    <t>-1094333710</t>
  </si>
  <si>
    <t>"1.NP" 7,16*2,34*0,15</t>
  </si>
  <si>
    <t>"suteren" (4,714*7+3,785*1,84+2,879*1,84+1,34*3,419+0,5*1+0,65*1,2+0,77*1,24+1,157*1,25)*0,15</t>
  </si>
  <si>
    <t>11</t>
  </si>
  <si>
    <t>273321411</t>
  </si>
  <si>
    <t>Základy z betonu železového (bez výztuže) desky z betonu bez zvýšených nároků na prostředí tř. C 20/25</t>
  </si>
  <si>
    <t>-1727545459</t>
  </si>
  <si>
    <t>"1.NP" 7,16*2,34*0,1</t>
  </si>
  <si>
    <t>"suteren" (4,714*7+3,785*1,84+2,879*1,84+1,34*3,419+0,5*1+0,65*1,2+0,77*1,24+1,157*1,25)*0,1</t>
  </si>
  <si>
    <t>12</t>
  </si>
  <si>
    <t>273362132</t>
  </si>
  <si>
    <t>Výztuž základových konstrukcí desek ze svařovaných sítí, při průměru drátu do 6 mm</t>
  </si>
  <si>
    <t>1275196281</t>
  </si>
  <si>
    <t>"1.NP"(((7,16*2,34)*4,04)/1000)*1,05</t>
  </si>
  <si>
    <t>"suteren"(((4,714*7+3,785*1,84+2,879*1,84+1,34*3,419+0,5*1+0,65*1,2+0,77*1,24+1,157*1,25)*4,04)/1000)*1,05</t>
  </si>
  <si>
    <t>Svislé a kompletní konstrukce</t>
  </si>
  <si>
    <t>13</t>
  </si>
  <si>
    <t>311238712</t>
  </si>
  <si>
    <t>Zdivo nosné jednovrstvé z cihel děrovaných tepelně izolačních spojené na pero a drážku na maltu tepelně izolační TM, součinitel prostupu tepla U = 0,28, tl. zdiva 300 mm</t>
  </si>
  <si>
    <t>m2</t>
  </si>
  <si>
    <t>-1282000211</t>
  </si>
  <si>
    <t>"dozdívky štítu 3.NP"1,5*7+1,5*2,5</t>
  </si>
  <si>
    <t>14</t>
  </si>
  <si>
    <t>M</t>
  </si>
  <si>
    <t>593215120</t>
  </si>
  <si>
    <t>překlad železobetonový RZP179/14/22 V 179x14x21,5 cm</t>
  </si>
  <si>
    <t>kus</t>
  </si>
  <si>
    <t>-36911771</t>
  </si>
  <si>
    <t>"3.NP nad okny"3*1</t>
  </si>
  <si>
    <t>Vodorovné konstrukce</t>
  </si>
  <si>
    <t>411354204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</si>
  <si>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40 mm, tl. plechu 0,88 mm</t>
  </si>
  <si>
    <t>-1362865607</t>
  </si>
  <si>
    <t>"podlaha 3.NP" 11,16</t>
  </si>
  <si>
    <t>16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</si>
  <si>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</si>
  <si>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</si>
  <si>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797391930</t>
  </si>
  <si>
    <t>"podlaha 3.NP"(11.16*3,08)/1000</t>
  </si>
  <si>
    <t>17</t>
  </si>
  <si>
    <t>413941123</t>
  </si>
  <si>
    <t>Osazování ocelových válcovaných nosníků ve stropech I nebo IE nebo U nebo UE nebo L č. 14 až 22 nebo výšky do 220 mm</t>
  </si>
  <si>
    <t>-392471354</t>
  </si>
  <si>
    <t>"podlaha 3.NP-I180"((3,8*4)*21,9)/1000</t>
  </si>
  <si>
    <t>18</t>
  </si>
  <si>
    <t>130107500</t>
  </si>
  <si>
    <t>ocel profilová IPE, v jakosti 11 375, h=180 mm</t>
  </si>
  <si>
    <t>-784235916</t>
  </si>
  <si>
    <t>P</t>
  </si>
  <si>
    <t>Poznámka k položce:
Hmotnost: 19,30 kg/m</t>
  </si>
  <si>
    <t>0,333</t>
  </si>
  <si>
    <t>19</t>
  </si>
  <si>
    <t>430321414</t>
  </si>
  <si>
    <t>Schodišťové konstrukce a rampy z betonu železového (bez výztuže) stupně, schodnice, ramena, podesty s nosníky tř. C 25/30</t>
  </si>
  <si>
    <t>-2123130269</t>
  </si>
  <si>
    <t>"schodiste z 2.NP do 3.NP" 1,5*3,25*0,15+3,1*1,5*0,12*2</t>
  </si>
  <si>
    <t>20</t>
  </si>
  <si>
    <t>1468648771</t>
  </si>
  <si>
    <t>((0,16*0,35)/2)*1,5*20</t>
  </si>
  <si>
    <t>430361821</t>
  </si>
  <si>
    <t>Výztuž schodišťových konstrukcí a ramp stupňů, schodnic, ramen, podest s nosníky z betonářské oceli 10 505 (R) nebo BSt 500</t>
  </si>
  <si>
    <t>363713742</t>
  </si>
  <si>
    <t>(1,847*200)/1000</t>
  </si>
  <si>
    <t>22</t>
  </si>
  <si>
    <t>431351121</t>
  </si>
  <si>
    <t>Bednění podest, podstupňových desek a ramp včetně podpěrné konstrukce výšky do 4 m půdorysně přímočarých zřízení</t>
  </si>
  <si>
    <t>-1647353691</t>
  </si>
  <si>
    <t>1,5*3,25+3,1*1,5*2</t>
  </si>
  <si>
    <t>23</t>
  </si>
  <si>
    <t>431351122</t>
  </si>
  <si>
    <t>Bednění podest, podstupňových desek a ramp včetně podpěrné konstrukce výšky do 4 m půdorysně přímočarých odstranění</t>
  </si>
  <si>
    <t>-1752796358</t>
  </si>
  <si>
    <t>24</t>
  </si>
  <si>
    <t>434351141</t>
  </si>
  <si>
    <t>Bednění stupňů betonovaných na podstupňové desce nebo na terénu půdorysně přímočarých zřízení</t>
  </si>
  <si>
    <t>-1605383676</t>
  </si>
  <si>
    <t>0,16*1,5*20</t>
  </si>
  <si>
    <t>25</t>
  </si>
  <si>
    <t>434351142</t>
  </si>
  <si>
    <t>Bednění stupňů betonovaných na podstupňové desce nebo na terénu půdorysně přímočarých odstranění</t>
  </si>
  <si>
    <t>-1243841552</t>
  </si>
  <si>
    <t>Úpravy povrchů, podlahy a osazování výplní</t>
  </si>
  <si>
    <t>26</t>
  </si>
  <si>
    <t>611142001</t>
  </si>
  <si>
    <t>Potažení vnitřních ploch pletivem v ploše nebo pruzích, na plném podkladu sklovláknitým vtlačením do tmelu stropů</t>
  </si>
  <si>
    <t>1255570206</t>
  </si>
  <si>
    <t>PSC</t>
  </si>
  <si>
    <t xml:space="preserve">Poznámka k souboru cen:_x000D_
1. V cenách -2001 jsou započteny i náklady na tmel. </t>
  </si>
  <si>
    <t>3,25*1,5</t>
  </si>
  <si>
    <t>27</t>
  </si>
  <si>
    <t>611311133</t>
  </si>
  <si>
    <t>Potažení vnitřních ploch štukem tloušťky do 3 mm vodorovných konstrukcí kleneb nebo skořepin</t>
  </si>
  <si>
    <t>1399302143</t>
  </si>
  <si>
    <t>"strop - sklep"51,06</t>
  </si>
  <si>
    <t>28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</si>
  <si>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</si>
  <si>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</si>
  <si>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687316859</t>
  </si>
  <si>
    <t>(3,25*1,5*2)</t>
  </si>
  <si>
    <t>29</t>
  </si>
  <si>
    <t>611345413</t>
  </si>
  <si>
    <t>Oprava sádrové nebo vápenosádrové omítky vnitřních ploch hladké, tloušťky do 20 mm stropů, v rozsahu opravované plochy přes 30 do 50%</t>
  </si>
  <si>
    <t>-1687399127</t>
  </si>
  <si>
    <t xml:space="preserve">Poznámka k souboru cen:_x000D_
1. Pro ocenění opravy omítek plochy do 1 m2 se použijí ceny souboru cen 61. 34-52.. Sádrová nebo vápenosádrová omítka jednotlivých malých ploch. </t>
  </si>
  <si>
    <t>30</t>
  </si>
  <si>
    <t>612135002</t>
  </si>
  <si>
    <t>Vyrovnání nerovností podkladu vnitřních omítaných ploch maltou, tloušťky do 10 mm cementovou stěn</t>
  </si>
  <si>
    <t>-1652477689</t>
  </si>
  <si>
    <t xml:space="preserve">Poznámka k souboru cen:_x000D_
1. V cenách nejsou započteny náklady na případné vkládání výztuže do vyrovnávací vrstvy; tyto se ocení cenami souboru cen 61.-14-10.. Potažení vnitřních ploch pletivem v části A04, katalogu 801-1 Budovy a haly - zděné a monolitické. 2. Ceny -5011 nelze použít, je-li předepsáno vkládání výztužné tkaniny; náklady se ocení cenami 61. 14-1001 v části A04, katalogu 801-1 Budovy a haly - zděné a monolitické. 3. Ceny lze použít i pro ocenění vyrovnání nerovností podkladu ploch určených k omítání u novostaveb. 4. Vyrovnáním se rozumí: a) vrstva omítky pro vyrovnání nerovností podkladu (výtluků apod.), b) vrstva omítky pro vyrovnání křivě postavené zdi, v tomto případě se uvádí průměrná tloušťka vrstvy omítky. </t>
  </si>
  <si>
    <t>154,27</t>
  </si>
  <si>
    <t>31</t>
  </si>
  <si>
    <t>612345413</t>
  </si>
  <si>
    <t>Oprava sádrové nebo vápenosádrové omítky vnitřních ploch hladké, tloušťky do 20 mm stěn, v rozsahu opravované plochy přes 30 do 50%</t>
  </si>
  <si>
    <t>-1358528868</t>
  </si>
  <si>
    <t>"chodba 1.01"2*3,675*4,04+2,34*4,04+2*6,215*3,45+0,91*3,45+1,03*3,25</t>
  </si>
  <si>
    <t>32</t>
  </si>
  <si>
    <t>621211031</t>
  </si>
  <si>
    <t>Montáž kontaktního zateplení z polystyrenových desek nebo z kombinovaných desek na vnější podhledy, tloušťky desek přes 120 do 160 mm</t>
  </si>
  <si>
    <t>2084952730</t>
  </si>
  <si>
    <t>"strop -sklep"51.06</t>
  </si>
  <si>
    <t>33</t>
  </si>
  <si>
    <t>283759510</t>
  </si>
  <si>
    <t>deska fasádní polystyrénová EPS 70 F 1000 x 500 x 140 mm</t>
  </si>
  <si>
    <t>-1709900888</t>
  </si>
  <si>
    <t>Poznámka k položce:
lambda=0,039 [W / m K]</t>
  </si>
  <si>
    <t>51,06*1,02 'Přepočtené koeficientem množství</t>
  </si>
  <si>
    <t>34</t>
  </si>
  <si>
    <t>611321145</t>
  </si>
  <si>
    <t>Omítka vápenocementová vnitřních ploch nanášená ručně dvouvrstvá, tloušťky jádrové omítky do 10 mm a tloušťky štuku do 3 mm štuková schodišťových konstrukcí stropů, stěn, ramen nebo nosníků</t>
  </si>
  <si>
    <t>-69312303</t>
  </si>
  <si>
    <t>1,5*4*3,85+53,12+((3,6*3,55)-(1,4*2,05*2+0,9*2,1))+1,7*3,6+3,25*3,35*2-2*0,8*2,1*2*2</t>
  </si>
  <si>
    <t>35</t>
  </si>
  <si>
    <t>612321141</t>
  </si>
  <si>
    <t>Omítka vápenocementová vnitřních ploch nanášená ručně dvouvrstvá, tloušťky jádrové omítky do 10 mm a tloušťky štuku do 3 mm štuková svislých konstrukcí stěn</t>
  </si>
  <si>
    <t>-895406710</t>
  </si>
  <si>
    <t>115,783</t>
  </si>
  <si>
    <t>36</t>
  </si>
  <si>
    <t>622319124R01</t>
  </si>
  <si>
    <t>Zateplení soklu soklovým polystyrenem, tl. 140 mm, kontaktní nátěr a mozaiková omítka</t>
  </si>
  <si>
    <t>-172255928</t>
  </si>
  <si>
    <t>"naneseni lepiciho tmelu na izolacni desky, nalepeni desek, zajisteni talirovymi hmozdinkami 6ks/m2, prebrouseni desek, natazeni sterky, vtlaceni"</t>
  </si>
  <si>
    <t>"vyztuzne tkaniny, prehlazeni sterky, dalsi vrstvy dle popisu polozky. Vcetne rohovych list na hranach budov"</t>
  </si>
  <si>
    <t>"sever"14,15*0,5</t>
  </si>
  <si>
    <t>"jih"(14,15+3,1+5,45)*0,5</t>
  </si>
  <si>
    <t>"vychod"6,45*0,5</t>
  </si>
  <si>
    <t>37</t>
  </si>
  <si>
    <t>622319124R02</t>
  </si>
  <si>
    <t xml:space="preserve">Zatepleni fasady, expandovanym polystyrenem, tl. 160 mm, kontaktni nater a silikatova omitka, hlazena, zrnitost 2mm </t>
  </si>
  <si>
    <t>1983489254</t>
  </si>
  <si>
    <t>506,31-21,65</t>
  </si>
  <si>
    <t>38</t>
  </si>
  <si>
    <t>622322111</t>
  </si>
  <si>
    <t>Omítka vápenocementová lehčená vnějších ploch nanášená ručně jednovrstvá, tloušťky do 15 mm hrubá zatřená stěn</t>
  </si>
  <si>
    <t>-692259956</t>
  </si>
  <si>
    <t xml:space="preserve">Poznámka k souboru cen:_x000D_
1. Pro ocenění nanášení omítky v tloušťce jádrové omítky přes 15 mm se použije příplatek za každých dalších i započatých 5 mm. 2. Podkladní a spojovací vrstvy se oceňují cenami souboru cen 62.13-1... této části katalogu. </t>
  </si>
  <si>
    <t>"vyrovnani podkladu po odstraneni soklu z kabrince"</t>
  </si>
  <si>
    <t>"sever"14,15*1</t>
  </si>
  <si>
    <t>"jih"(14,15+3,1+5,45)*1</t>
  </si>
  <si>
    <t>"vychod"6,45*1</t>
  </si>
  <si>
    <t>39</t>
  </si>
  <si>
    <t>622335203</t>
  </si>
  <si>
    <t>Oprava cementové škrábané (břízolitové) omítky vnějších ploch stěn, v rozsahu opravované plochy přes 30 do 50%</t>
  </si>
  <si>
    <t>1126992929</t>
  </si>
  <si>
    <t>506,31-43,30</t>
  </si>
  <si>
    <t>40</t>
  </si>
  <si>
    <t>623521021</t>
  </si>
  <si>
    <t>Omítka tenkovrstvá silikátová vnějších ploch probarvená, včetně penetrace podkladu zrnitá, tloušťky 2,0 mm pilířů nebo sloupů</t>
  </si>
  <si>
    <t>1829272645</t>
  </si>
  <si>
    <t>"okrasna atika"3,8</t>
  </si>
  <si>
    <t>41</t>
  </si>
  <si>
    <t>631311115</t>
  </si>
  <si>
    <t>Mazanina z betonu prostého bez zvýšených nároků na prostředí tl. přes 50 do 80 mm tř. C 20/25</t>
  </si>
  <si>
    <t>1537988501</t>
  </si>
  <si>
    <t>"3.NP" (11,16)*0,05</t>
  </si>
  <si>
    <t>"3.NP deska nad trapez. plechem" (11,16)*0,06</t>
  </si>
  <si>
    <t>"2.NP"(8,74)*0,05</t>
  </si>
  <si>
    <t>"1.NP" (25+11,14)*0,05</t>
  </si>
  <si>
    <t>"suteren"(4,714*7+3,785*1,84+2,879*1,84+1,34*3,419+0,5*1+0,65*1,2+0,77*1,24+1,157*1,25)*0,05</t>
  </si>
  <si>
    <t>72001</t>
  </si>
  <si>
    <t>silnoprouda elektrotechnika</t>
  </si>
  <si>
    <t>42</t>
  </si>
  <si>
    <t>7200101</t>
  </si>
  <si>
    <t>soubor- viz samostaný rozpočet</t>
  </si>
  <si>
    <t>ks</t>
  </si>
  <si>
    <t>-867328574</t>
  </si>
  <si>
    <t>72002</t>
  </si>
  <si>
    <t>zdravotechnika</t>
  </si>
  <si>
    <t>43</t>
  </si>
  <si>
    <t>7200201</t>
  </si>
  <si>
    <t>soubor - viz samostatný rozpočet</t>
  </si>
  <si>
    <t>1643793241</t>
  </si>
  <si>
    <t>72003</t>
  </si>
  <si>
    <t>plynoinstalace</t>
  </si>
  <si>
    <t>44</t>
  </si>
  <si>
    <t>7200301</t>
  </si>
  <si>
    <t>475840384</t>
  </si>
  <si>
    <t>72004</t>
  </si>
  <si>
    <t>vytapeni</t>
  </si>
  <si>
    <t>45</t>
  </si>
  <si>
    <t>7200401</t>
  </si>
  <si>
    <t>-758290410</t>
  </si>
  <si>
    <t>Ostatní konstrukce a práce, bourání</t>
  </si>
  <si>
    <t>46</t>
  </si>
  <si>
    <t>941111131</t>
  </si>
  <si>
    <t>Montáž lešení řadového trubkového lehkého pracovního s podlahami s provozním zatížením tř. 3 do 200 kg/m2 šířky tř. W12 přes 1,2 do 1,5 m, výšky do 10 m</t>
  </si>
  <si>
    <t>-1014787671</t>
  </si>
  <si>
    <t>14,5*10*2+3,1*10+5,45*10+6,5*10</t>
  </si>
  <si>
    <t>47</t>
  </si>
  <si>
    <t>941111231</t>
  </si>
  <si>
    <t>Montáž lešení řadového trubkového lehkého pracovního s podlahami s provozním zatížením tř. 3 do 200 kg/m2 Příplatek za první a každý další den použití lešení k ceně -1131</t>
  </si>
  <si>
    <t>-1347480549</t>
  </si>
  <si>
    <t>(14,5*10*2+3,1*10+5,45*10+6,5*10)*24</t>
  </si>
  <si>
    <t>48</t>
  </si>
  <si>
    <t>941111831</t>
  </si>
  <si>
    <t>Demontáž lešení řadového trubkového lehkého pracovního s podlahami s provozním zatížením tř. 3 do 200 kg/m2 šířky tř. W12 přes 1,2 do 1,5 m, výšky do 10 m</t>
  </si>
  <si>
    <t>-2078900953</t>
  </si>
  <si>
    <t>49</t>
  </si>
  <si>
    <t>944511111</t>
  </si>
  <si>
    <t>Montáž ochranné sítě zavěšené na konstrukci lešení z textilie z umělých vláken</t>
  </si>
  <si>
    <t>1957844678</t>
  </si>
  <si>
    <t>440,5</t>
  </si>
  <si>
    <t>50</t>
  </si>
  <si>
    <t>944511811</t>
  </si>
  <si>
    <t>Demontáž ochranné sítě zavěšené na konstrukci lešení z textilie z umělých vláken</t>
  </si>
  <si>
    <t>1111730141</t>
  </si>
  <si>
    <t>51</t>
  </si>
  <si>
    <t>949101111</t>
  </si>
  <si>
    <t>Lešení pomocné pracovní pro objekty pozemních staveb pro zatížení do 150 kg/m2, o výšce lešeňové podlahy do 1,9 m</t>
  </si>
  <si>
    <t>1017273004</t>
  </si>
  <si>
    <t>51,06+25+11,14+8,74+11,16+15,6*2+17,6</t>
  </si>
  <si>
    <t>52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</si>
  <si>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</si>
  <si>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</si>
  <si>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362228130</t>
  </si>
  <si>
    <t>53</t>
  </si>
  <si>
    <t>953R01</t>
  </si>
  <si>
    <t>Zapravení po profesích</t>
  </si>
  <si>
    <t>hod.</t>
  </si>
  <si>
    <t>1776921947</t>
  </si>
  <si>
    <t>54</t>
  </si>
  <si>
    <t>953R02</t>
  </si>
  <si>
    <t>Odstranění břečťanu z fasády</t>
  </si>
  <si>
    <t>-104697923</t>
  </si>
  <si>
    <t>55</t>
  </si>
  <si>
    <t>962032432</t>
  </si>
  <si>
    <t>Bourání zdiva nadzákladového z cihel nebo tvárnic z dutých cihel nebo tvárnic pálených nebo nepálených, na maltu vápennou nebo vápenocementovou, objemu přes 1 m3</t>
  </si>
  <si>
    <t>1894251841</t>
  </si>
  <si>
    <t>"zdivo stresni kce"1,5*6</t>
  </si>
  <si>
    <t>56</t>
  </si>
  <si>
    <t>965042241</t>
  </si>
  <si>
    <t>Bourání mazanin betonových nebo z litého asfaltu tl. přes 100 mm, plochy přes 4 m2</t>
  </si>
  <si>
    <t>1314536937</t>
  </si>
  <si>
    <t>"2.NP"8,74*0,05</t>
  </si>
  <si>
    <t>"1.NP"25*0,25</t>
  </si>
  <si>
    <t>57</t>
  </si>
  <si>
    <t>965081113</t>
  </si>
  <si>
    <t>Bourání podlah z dlaždic bez podkladního lože nebo mazaniny, s jakoukoliv výplní spár půdních, plochy přes 1 m2</t>
  </si>
  <si>
    <t>-700491267</t>
  </si>
  <si>
    <t>"puda"11,16</t>
  </si>
  <si>
    <t>58</t>
  </si>
  <si>
    <t>965081223</t>
  </si>
  <si>
    <t>Bourání podlah z dlaždic bez podkladního lože nebo mazaniny, s jakoukoliv výplní spár keramických nebo xylolitových tl. přes 10 mm plochy přes 1 m2</t>
  </si>
  <si>
    <t>-459620029</t>
  </si>
  <si>
    <t>"2.NP"24,34</t>
  </si>
  <si>
    <t>"1.NP"25+15,60</t>
  </si>
  <si>
    <t>59</t>
  </si>
  <si>
    <t>965083122</t>
  </si>
  <si>
    <t>Odstranění násypu mezi stropními trámy tl. do 200 mm, plochy přes 2 m2</t>
  </si>
  <si>
    <t>-443383740</t>
  </si>
  <si>
    <t>"podlaha 3.NP"11,16*0,12</t>
  </si>
  <si>
    <t>60</t>
  </si>
  <si>
    <t>968062747</t>
  </si>
  <si>
    <t>Vybourání dřevěných rámů oken s křídly, dveřních zárubní, vrat, stěn, ostění nebo obkladů stěn plných, zasklených nebo výkladních pevných nebo otevíratelných, plochy přes 4 m2</t>
  </si>
  <si>
    <t>263679759</t>
  </si>
  <si>
    <t>"prosklená stěna u schodiště v 1.NP"3,25*2,37</t>
  </si>
  <si>
    <t>61</t>
  </si>
  <si>
    <t>978011191</t>
  </si>
  <si>
    <t>Otlučení vápenných nebo vápenocementových omítek vnitřních ploch stropů, v rozsahu přes 50 do 100 %</t>
  </si>
  <si>
    <t>-868225759</t>
  </si>
  <si>
    <t>"suteren"51,06</t>
  </si>
  <si>
    <t>"schodiste"1,5*4*3,85</t>
  </si>
  <si>
    <t>62</t>
  </si>
  <si>
    <t>283741400</t>
  </si>
  <si>
    <t>fasádní dekorační profily - střešní římsy  200 x 210 cm</t>
  </si>
  <si>
    <t>m</t>
  </si>
  <si>
    <t>-31436131</t>
  </si>
  <si>
    <t>14,15*2</t>
  </si>
  <si>
    <t>63</t>
  </si>
  <si>
    <t>978012191</t>
  </si>
  <si>
    <t>Otlučení vápenných nebo vápenocementových omítek vnitřních ploch stropů rákosovaných, v rozsahu přes 50 do 100 %</t>
  </si>
  <si>
    <t>-345902046</t>
  </si>
  <si>
    <t xml:space="preserve">Poznámka k souboru cen:_x000D_
1. Položky lze použít i pro ocenění otlučení sádrových, hliněných apod. vnitřních omítek. </t>
  </si>
  <si>
    <t>"1.NP"3,25*1,5</t>
  </si>
  <si>
    <t>64</t>
  </si>
  <si>
    <t>978013191</t>
  </si>
  <si>
    <t>Otlučení vápenných nebo vápenocementových omítek vnitřních ploch stěn s vyškrabáním spar, s očištěním zdiva, v rozsahu přes 50 do 100 %</t>
  </si>
  <si>
    <t>-1774272118</t>
  </si>
  <si>
    <t>65</t>
  </si>
  <si>
    <t>978023411</t>
  </si>
  <si>
    <t>Vyškrabání cementové malty ze spár zdiva cihelného mimo komínového</t>
  </si>
  <si>
    <t>754114742</t>
  </si>
  <si>
    <t>66</t>
  </si>
  <si>
    <t>978059641</t>
  </si>
  <si>
    <t>Odsekání obkladů stěn včetně otlučení podkladní omítky až na zdivo z obkládaček vnějších, z jakýchkoliv materiálů, plochy přes 1 m2</t>
  </si>
  <si>
    <t>-1454215008</t>
  </si>
  <si>
    <t>"kabrincovy sokl"(14,15*2+5,45+3,1+6,3)*1</t>
  </si>
  <si>
    <t>997</t>
  </si>
  <si>
    <t>Přesun sutě</t>
  </si>
  <si>
    <t>67</t>
  </si>
  <si>
    <t>997013213</t>
  </si>
  <si>
    <t>Vnitrostaveništní doprava suti a vybouraných hmot vodorovně do 50 m svisle ručně (nošením po schodech) pro budovy a haly výšky přes 9 do 12 m</t>
  </si>
  <si>
    <t>452858335</t>
  </si>
  <si>
    <t>68</t>
  </si>
  <si>
    <t>997013501</t>
  </si>
  <si>
    <t>Odvoz suti a vybouraných hmot na skládku nebo meziskládku se složením, na vzdálenost do 1 km</t>
  </si>
  <si>
    <t>1155975405</t>
  </si>
  <si>
    <t>69</t>
  </si>
  <si>
    <t>997013509</t>
  </si>
  <si>
    <t>Odvoz suti a vybouraných hmot na skládku nebo meziskládku se složením, na vzdálenost Příplatek k ceně za každý další i započatý 1 km přes 1 km</t>
  </si>
  <si>
    <t>-750611691</t>
  </si>
  <si>
    <t>50,509*19 'Přepočtené koeficientem množství</t>
  </si>
  <si>
    <t>70</t>
  </si>
  <si>
    <t>997013831</t>
  </si>
  <si>
    <t>Poplatek za uložení stavebního odpadu na skládce (skládkovné) směsného</t>
  </si>
  <si>
    <t>-1752628691</t>
  </si>
  <si>
    <t>998</t>
  </si>
  <si>
    <t>Přesun hmot</t>
  </si>
  <si>
    <t>71</t>
  </si>
  <si>
    <t>998018002</t>
  </si>
  <si>
    <t>Přesun hmot pro budovy občanské výstavby, bydlení, výrobu a služby ruční - bez užití mechanizace vodorovná dopravní vzdálenost do 100 m pro budovy s jakoukoliv nosnou konstrukcí výšky přes 6 do 12 m</t>
  </si>
  <si>
    <t>-1858141089</t>
  </si>
  <si>
    <t>PSV</t>
  </si>
  <si>
    <t>Práce a dodávky PSV</t>
  </si>
  <si>
    <t>711</t>
  </si>
  <si>
    <t>Izolace proti vodě, vlhkosti a plynům</t>
  </si>
  <si>
    <t>72</t>
  </si>
  <si>
    <t>711111001</t>
  </si>
  <si>
    <t>Provedení izolace proti zemní vlhkosti natěradly a tmely za studena na ploše vodorovné V nátěrem penetračním</t>
  </si>
  <si>
    <t>1117111884</t>
  </si>
  <si>
    <t>"1.NP"1,92*7,160</t>
  </si>
  <si>
    <t>73</t>
  </si>
  <si>
    <t>111631510</t>
  </si>
  <si>
    <t>lak asfaltový (MJ kg) bal 9 kg</t>
  </si>
  <si>
    <t>kg</t>
  </si>
  <si>
    <t>1883946896</t>
  </si>
  <si>
    <t>74</t>
  </si>
  <si>
    <t>711141559</t>
  </si>
  <si>
    <t>Provedení izolace proti zemní vlhkosti pásy přitavením NAIP na ploše vodorovné V</t>
  </si>
  <si>
    <t>106023875</t>
  </si>
  <si>
    <t>75</t>
  </si>
  <si>
    <t>628321340</t>
  </si>
  <si>
    <t>pás těžký asfaltovaný V60 S40</t>
  </si>
  <si>
    <t>1502883539</t>
  </si>
  <si>
    <t>(1,92*7,160)*1,15</t>
  </si>
  <si>
    <t>76</t>
  </si>
  <si>
    <t>998711102</t>
  </si>
  <si>
    <t>Přesun hmot pro izolace proti vodě, vlhkosti a plynům stanovený z hmotnosti přesunovaného materiálu vodorovná dopravní vzdálenost do 50 m v objektech výšky přes 6 do 12 m</t>
  </si>
  <si>
    <t>6878988</t>
  </si>
  <si>
    <t>713</t>
  </si>
  <si>
    <t>Izolace tepelné</t>
  </si>
  <si>
    <t>77</t>
  </si>
  <si>
    <t>713121111</t>
  </si>
  <si>
    <t>Montáž tepelné izolace podlah rohožemi, pásy, deskami, dílci, bloky (izolační materiál ve specifikaci) kladenými volně jednovrstvá</t>
  </si>
  <si>
    <t>-580691775</t>
  </si>
  <si>
    <t>"1.NP nad suterenem"3,25*2,04</t>
  </si>
  <si>
    <t>"1.NP na zemine" 25+3,25*1,5</t>
  </si>
  <si>
    <t>"3.NP" 17,60+11,16</t>
  </si>
  <si>
    <t>78</t>
  </si>
  <si>
    <t>283723160</t>
  </si>
  <si>
    <t>deska z pěnového polystyrenu pro trvalé zatížení v tlaku (max. 2000 kg/m2) 1000 x 500 x 140 mm</t>
  </si>
  <si>
    <t>-1881401655</t>
  </si>
  <si>
    <t>Poznámka k položce:
lambda=0,037 [W / m K]</t>
  </si>
  <si>
    <t>79</t>
  </si>
  <si>
    <t>283723030</t>
  </si>
  <si>
    <t>deska z pěnového polystyrenu pro trvalé zatížení v tlaku (max. 2000 kg/m2) 1000 x 500 x 40 mm</t>
  </si>
  <si>
    <t>-120946278</t>
  </si>
  <si>
    <t>80</t>
  </si>
  <si>
    <t>713121211</t>
  </si>
  <si>
    <t>Montáž tepelné izolace podlah okrajovými pásky kladenými volně</t>
  </si>
  <si>
    <t>292255985</t>
  </si>
  <si>
    <t>"3.NP"4,25+3,1+2,54+0,65+0,58</t>
  </si>
  <si>
    <t>"2.NP"2,69*2+3,25*2</t>
  </si>
  <si>
    <t>"1.NP" 3,25+2,04*2+3,86*2+2,65*2+2,34</t>
  </si>
  <si>
    <t>81</t>
  </si>
  <si>
    <t>631402740</t>
  </si>
  <si>
    <t>pásek okrajový izolační minerální plovoucích podlah š 120 mm tl.12 mm</t>
  </si>
  <si>
    <t>1541054062</t>
  </si>
  <si>
    <t>82</t>
  </si>
  <si>
    <t>713191132</t>
  </si>
  <si>
    <t>Montáž tepelné izolace stavebních konstrukcí - doplňky a konstrukční součásti podlah, stropů vrchem nebo střech překrytím fólií separační z PE</t>
  </si>
  <si>
    <t>-1596771300</t>
  </si>
  <si>
    <t>"podlaha"11,16</t>
  </si>
  <si>
    <t>83</t>
  </si>
  <si>
    <t>283231500</t>
  </si>
  <si>
    <t>fólie separační PE bal. 100 m2</t>
  </si>
  <si>
    <t>2111146367</t>
  </si>
  <si>
    <t>Poznámka k položce:
oddělení betonových nebo samonivelačních vyrovnávacích vrstev</t>
  </si>
  <si>
    <t>11,16*1,1 'Přepočtené koeficientem množství</t>
  </si>
  <si>
    <t>84</t>
  </si>
  <si>
    <t>317998122</t>
  </si>
  <si>
    <t>Izolace tepelná mezi překlady z pěnového polystyrénu jakékoliv výšky, tloušťky 70 mm</t>
  </si>
  <si>
    <t>-886733651</t>
  </si>
  <si>
    <t>"3.NP"1*1,79*0,22*2</t>
  </si>
  <si>
    <t>85</t>
  </si>
  <si>
    <t>998713102</t>
  </si>
  <si>
    <t>Přesun hmot pro izolace tepelné stanovený z hmotnosti přesunovaného materiálu vodorovná dopravní vzdálenost do 50 m v objektech výšky přes 6 m do 12 m</t>
  </si>
  <si>
    <t>1398942124</t>
  </si>
  <si>
    <t>762</t>
  </si>
  <si>
    <t>Konstrukce tesařské</t>
  </si>
  <si>
    <t>86</t>
  </si>
  <si>
    <t>762522811</t>
  </si>
  <si>
    <t>Demontáž podlah s polštáři z prken tl. do 32 mm</t>
  </si>
  <si>
    <t>1592460038</t>
  </si>
  <si>
    <t>"suteren"32,99</t>
  </si>
  <si>
    <t>87</t>
  </si>
  <si>
    <t>762811811</t>
  </si>
  <si>
    <t>Demontáž záklopů stropů vrchních a zapuštěných z hrubých prken, tl. do 32 mm</t>
  </si>
  <si>
    <t>-247964750</t>
  </si>
  <si>
    <t>11,16</t>
  </si>
  <si>
    <t>88</t>
  </si>
  <si>
    <t>998762102</t>
  </si>
  <si>
    <t>Přesun hmot pro konstrukce tesařské stanovený z hmotnosti přesunovaného materiálu vodorovná dopravní vzdálenost do 50 m v objektech výšky přes 6 do 12 m</t>
  </si>
  <si>
    <t>1283311832</t>
  </si>
  <si>
    <t>763</t>
  </si>
  <si>
    <t>Konstrukce suché výstavby</t>
  </si>
  <si>
    <t>89</t>
  </si>
  <si>
    <t>763131514</t>
  </si>
  <si>
    <t>Podhled ze sádrokartonových desek jednovrstvá zavěšená spodní konstrukce z ocelových profilů CD, UD jednoduše opláštěná deskou standardní A, tl. 15 mm, bez TI</t>
  </si>
  <si>
    <t>-942398</t>
  </si>
  <si>
    <t>"3.NP"17,6+11,16</t>
  </si>
  <si>
    <t>"2.NP"8,74</t>
  </si>
  <si>
    <t>90</t>
  </si>
  <si>
    <t>998763302</t>
  </si>
  <si>
    <t>Přesun hmot pro konstrukce montované z desek sádrokartonových, sádrovláknitých, cementovláknitých nebo cementových stanovený z hmotnosti přesunovaného materiálu vodorovná dopravní vzdálenost do 50 m v objektech výšky přes 6 do 12 m</t>
  </si>
  <si>
    <t>-1867649769</t>
  </si>
  <si>
    <t>764</t>
  </si>
  <si>
    <t>Konstrukce klempířské</t>
  </si>
  <si>
    <t>91</t>
  </si>
  <si>
    <t>764002851</t>
  </si>
  <si>
    <t>Demontáž klempířských konstrukcí oplechování parapetů do suti</t>
  </si>
  <si>
    <t>207855643</t>
  </si>
  <si>
    <t>"2.NP" 1,4</t>
  </si>
  <si>
    <t>"1.NP"1,5*2</t>
  </si>
  <si>
    <t>"1.S"0,875*4</t>
  </si>
  <si>
    <t>92</t>
  </si>
  <si>
    <t>764212418</t>
  </si>
  <si>
    <t>Oplechování střešních prvků z pozinkovaného plechu štítu závětrnou lištou rš 750 mm</t>
  </si>
  <si>
    <t>-65639506</t>
  </si>
  <si>
    <t xml:space="preserve">Poznámka k souboru cen:_x000D_
1. V cenách 764 21-1405 až - 3452 nejsou započteny náklady na podkladní plech, tento se oceňuje cenami souboru cen 764 01-14..Podkladní plech z pozinkovaného plechu v rozvinuté šířce dle rš střešního prvku. </t>
  </si>
  <si>
    <t>"oplechovani stitu u strechy sousedova objektu"</t>
  </si>
  <si>
    <t>7,9*4</t>
  </si>
  <si>
    <t>93</t>
  </si>
  <si>
    <t>764246404</t>
  </si>
  <si>
    <t>Oplechování parapetů z titanzinkového předzvětralého plechu rovných mechanicky kotvené, bez rohů rš 330 mm</t>
  </si>
  <si>
    <t>-1273377202</t>
  </si>
  <si>
    <t>"3.NP"1,4</t>
  </si>
  <si>
    <t>"2.NP"1,4</t>
  </si>
  <si>
    <t>94</t>
  </si>
  <si>
    <t>998764102</t>
  </si>
  <si>
    <t>Přesun hmot pro konstrukce klempířské stanovený z hmotnosti přesunovaného materiálu vodorovná dopravní vzdálenost do 50 m v objektech výšky přes 6 do 12 m</t>
  </si>
  <si>
    <t>2002783537</t>
  </si>
  <si>
    <t>766</t>
  </si>
  <si>
    <t>Konstrukce truhlářské</t>
  </si>
  <si>
    <t>95</t>
  </si>
  <si>
    <t>766R01</t>
  </si>
  <si>
    <t>Výplně otvorů (PVC okna, dveře, včetně vnitřních parapetů a žaluzií, demontáž stávajích výplní, likvidace odpadu, zednické práce)</t>
  </si>
  <si>
    <t>soubor</t>
  </si>
  <si>
    <t>1813145865</t>
  </si>
  <si>
    <t>"Demontáž původních výplní otvorů, likvidaci původních výplní otvorů, montáž nových výplní otvorů do předem připravených stavebních otvorů."</t>
  </si>
  <si>
    <t>"Montáž int. a ext. okenních pásek, zednické zapravení připojovací spáry z interieru (zamáznutí připojovací spáry, případně 1x stěrka ostění - "</t>
  </si>
  <si>
    <t>"- kopírování stávajícího povrchu, bez AL rohů, bez přizdívání, bez použití hrubé omítky pro dorovnání povrchu)"</t>
  </si>
  <si>
    <t>"bílá - bílá, členění dle PD"</t>
  </si>
  <si>
    <t>"D+M interiérových žaluzií, D+M interiérových žaluzií"</t>
  </si>
  <si>
    <t>96</t>
  </si>
  <si>
    <t>766R02</t>
  </si>
  <si>
    <t>Vnitřní dveře, včetně obložkové zárubně</t>
  </si>
  <si>
    <t>472183086</t>
  </si>
  <si>
    <t>"1.NP" 3</t>
  </si>
  <si>
    <t>"dveře na poštu jsou EW 30 DP3, dveře od vstupu ze zahrady jsou EW 30 DP3"</t>
  </si>
  <si>
    <t>97</t>
  </si>
  <si>
    <t>766R03</t>
  </si>
  <si>
    <t>Vnitřní plastová dělící stěna u schodiště</t>
  </si>
  <si>
    <t>-335004217</t>
  </si>
  <si>
    <t>Dělící plastová stěna u schodiště, členění dle PD"</t>
  </si>
  <si>
    <t>"bílá-bílá"</t>
  </si>
  <si>
    <t>3,2*2,37</t>
  </si>
  <si>
    <t>98</t>
  </si>
  <si>
    <t>998766202</t>
  </si>
  <si>
    <t>Přesun hmot pro konstrukce truhlářské stanovený procentní sazbou (%) z ceny vodorovná dopravní vzdálenost do 50 m v objektech výšky přes 6 do 12 m</t>
  </si>
  <si>
    <t>%</t>
  </si>
  <si>
    <t>-24817079</t>
  </si>
  <si>
    <t>767</t>
  </si>
  <si>
    <t>Konstrukce zámečnické</t>
  </si>
  <si>
    <t>99</t>
  </si>
  <si>
    <t>767165111</t>
  </si>
  <si>
    <t>Montáž zábradlí rovného madel z trubek nebo tenkostěnných profilů šroubováním</t>
  </si>
  <si>
    <t>-1616913494</t>
  </si>
  <si>
    <t>3,5+4*4</t>
  </si>
  <si>
    <t>767165R01</t>
  </si>
  <si>
    <t>Nerezové zábradlí na stěnu, madlo, pr. 42,4</t>
  </si>
  <si>
    <t>879469501</t>
  </si>
  <si>
    <t>101</t>
  </si>
  <si>
    <t>767229R</t>
  </si>
  <si>
    <t>Zábradlí nové z ocelových profilů včetně osazení, nátěru a madla</t>
  </si>
  <si>
    <t>718040722</t>
  </si>
  <si>
    <t>3,2*2</t>
  </si>
  <si>
    <t>102</t>
  </si>
  <si>
    <t>767R01</t>
  </si>
  <si>
    <t>Repase zábradlí</t>
  </si>
  <si>
    <t>321645884</t>
  </si>
  <si>
    <t>3,9*1,1*2</t>
  </si>
  <si>
    <t>103</t>
  </si>
  <si>
    <t>767R02</t>
  </si>
  <si>
    <t>Repase - demontáž mříží, montáž mříží včetně povrchové úpravy</t>
  </si>
  <si>
    <t>-1764275303</t>
  </si>
  <si>
    <t>2*1,5*2,05</t>
  </si>
  <si>
    <t>104</t>
  </si>
  <si>
    <t>767R05</t>
  </si>
  <si>
    <t>Stříška nad vchodem, včetně montáže</t>
  </si>
  <si>
    <t>2007525574</t>
  </si>
  <si>
    <t>"Stříška nad vchodem z pozinku, skleněná krytina, včetně okapu a těsnící lišty u domu, včetně montáže, rozměr 2,4 m x 1,0 m"</t>
  </si>
  <si>
    <t>105</t>
  </si>
  <si>
    <t>998767202</t>
  </si>
  <si>
    <t>Přesun hmot pro zámečnické konstrukce stanovený procentní sazbou (%) z ceny vodorovná dopravní vzdálenost do 50 m v objektech výšky přes 6 do 12 m</t>
  </si>
  <si>
    <t>999382180</t>
  </si>
  <si>
    <t>771</t>
  </si>
  <si>
    <t>Podlahy z dlaždic</t>
  </si>
  <si>
    <t>106</t>
  </si>
  <si>
    <t>771273123</t>
  </si>
  <si>
    <t>Montáž obkladů schodišť z dlaždic keramických lepených standardním lepidlem stupnic protiskluzných nebo reliefovaných šířky přes 250 do 300 mm</t>
  </si>
  <si>
    <t>1565267451</t>
  </si>
  <si>
    <t xml:space="preserve">Poznámka k souboru cen:_x000D_
1. Montáž obkladů schodnic, schodišťových ramen a boků podest se oceňuje skladebně cenami příslušných obkladů stěn a cenami položky čís. 781 . . -9192 Příplatek k cenám za obklady v omezeném prostoru, katalogu 781 Obklady keramické – montáž části A01. </t>
  </si>
  <si>
    <t>"2.NP-3.NP"20*1,5</t>
  </si>
  <si>
    <t>"1.NP chodba"2,34*4</t>
  </si>
  <si>
    <t>"1.NP-2.NP"22*1,5</t>
  </si>
  <si>
    <t>"1.S-1.NP"12*1,25</t>
  </si>
  <si>
    <t>107</t>
  </si>
  <si>
    <t>597612900</t>
  </si>
  <si>
    <t>dlaždice keramické - podlahy (barevné) 30 x 30 x 0,8 cm I. j.</t>
  </si>
  <si>
    <t>1419417241</t>
  </si>
  <si>
    <t>1,5*20*0,31*1,05</t>
  </si>
  <si>
    <t>2,34*4*0,30*1,05</t>
  </si>
  <si>
    <t>1,5*22*0,30*1,05</t>
  </si>
  <si>
    <t>1,25*12*0,26*1,05</t>
  </si>
  <si>
    <t>108</t>
  </si>
  <si>
    <t>771273242</t>
  </si>
  <si>
    <t>Montáž obkladů schodišť z dlaždic keramických lepených standardním lepidlem podstupnic protiskluzných nebo reliefovaných výšky přes 150 do 200 mm</t>
  </si>
  <si>
    <t>-1521324922</t>
  </si>
  <si>
    <t>"1.NP chodba"5*2,34</t>
  </si>
  <si>
    <t>109</t>
  </si>
  <si>
    <t>1295452286</t>
  </si>
  <si>
    <t>1,5*20*0,16*1,05</t>
  </si>
  <si>
    <t>2,34*5*0,2*1,05</t>
  </si>
  <si>
    <t>1,5*22*0,18*1,05</t>
  </si>
  <si>
    <t>1,25*12*0,16*1,05</t>
  </si>
  <si>
    <t>110</t>
  </si>
  <si>
    <t>771473113</t>
  </si>
  <si>
    <t>Montáž soklíků z dlaždic keramických lepených standardním lepidlem rovných výšky přes 90 do 120 mm</t>
  </si>
  <si>
    <t>-1013893089</t>
  </si>
  <si>
    <t>"1.NP"(9,89*2+2,34+3,25*2+1,5*2)-(0,9*2+1,1+0,9+1,1+1,6+2*0,9+1)</t>
  </si>
  <si>
    <t>"2.NP"(3,25+2,69*2+1,5*2+3,25)-(2*1)</t>
  </si>
  <si>
    <t>"3.NP"(3,6+2,1*2+4,3+3,1*2)-(1*2)</t>
  </si>
  <si>
    <t>"schodiste 1S-1.NP"12*0,162+12*0,261</t>
  </si>
  <si>
    <t>"sch. 1.NP -2.NP"22*0,18+22*0,3</t>
  </si>
  <si>
    <t>"sch.2.NP-3.NP"20*0,16+20*0,31</t>
  </si>
  <si>
    <t>111</t>
  </si>
  <si>
    <t>597613120</t>
  </si>
  <si>
    <t>sokl - podlahy (barevné) 30 x 8 x 0,8 cm I. j.</t>
  </si>
  <si>
    <t>2053237745</t>
  </si>
  <si>
    <t>262,494855463009*1,1 'Přepočtené koeficientem množství</t>
  </si>
  <si>
    <t>112</t>
  </si>
  <si>
    <t>771573131</t>
  </si>
  <si>
    <t>Montáž podlah z dlaždic keramických lepených standardním lepidlem režných nebo glazovaných protiskluzných nebo reliefovaných do 50 ks/ m2</t>
  </si>
  <si>
    <t>-2035439764</t>
  </si>
  <si>
    <t>"3.NP"2,1*3,6+11,16</t>
  </si>
  <si>
    <t>"2.NP"8,74+1,5*3,25</t>
  </si>
  <si>
    <t>"1.NP"25+3,25*1,5</t>
  </si>
  <si>
    <t>113</t>
  </si>
  <si>
    <t>1975867163</t>
  </si>
  <si>
    <t>62,21*1,05</t>
  </si>
  <si>
    <t>65,321*1,1 'Přepočtené koeficientem množství</t>
  </si>
  <si>
    <t>114</t>
  </si>
  <si>
    <t>998771102</t>
  </si>
  <si>
    <t>Přesun hmot pro podlahy z dlaždic stanovený z hmotnosti přesunovaného materiálu vodorovná dopravní vzdálenost do 50 m v objektech výšky přes 6 do 12 m</t>
  </si>
  <si>
    <t>1710614156</t>
  </si>
  <si>
    <t>784</t>
  </si>
  <si>
    <t>Dokončovací práce - malby a tapety</t>
  </si>
  <si>
    <t>115</t>
  </si>
  <si>
    <t>784211101</t>
  </si>
  <si>
    <t>Malby z malířských směsí otěruvzdorných za mokra dvojnásobné, bílé za mokra otěruvzdorné výborně v místnostech výšky do 3,80 m</t>
  </si>
  <si>
    <t>-183813876</t>
  </si>
  <si>
    <t>"Steny"</t>
  </si>
  <si>
    <t>"stropy"</t>
  </si>
  <si>
    <t>(3,25*1,5*2)+8,74+25</t>
  </si>
  <si>
    <t>"SDK"37,5</t>
  </si>
  <si>
    <t>116</t>
  </si>
  <si>
    <t>784211107</t>
  </si>
  <si>
    <t>Malby z malířských směsí otěruvzdorných za mokra dvojnásobné, bílé za mokra otěruvzdorné výborně na schodišti o výšce podlaží do 3,80 m</t>
  </si>
  <si>
    <t>-2096132106</t>
  </si>
  <si>
    <t>95,825</t>
  </si>
  <si>
    <t>VRN</t>
  </si>
  <si>
    <t>Vedlejší rozpočtové náklady</t>
  </si>
  <si>
    <t>VRN1</t>
  </si>
  <si>
    <t>Průzkumné, geodetické a projektové práce</t>
  </si>
  <si>
    <t>117</t>
  </si>
  <si>
    <t>013254000</t>
  </si>
  <si>
    <t>Průzkumné, geodetické a projektové práce projektové práce dokumentace stavby (výkresová a textová) skutečného provedení stavby</t>
  </si>
  <si>
    <t>1024</t>
  </si>
  <si>
    <t>-974872505</t>
  </si>
  <si>
    <t>VRN3</t>
  </si>
  <si>
    <t>Zařízení staveniště</t>
  </si>
  <si>
    <t>118</t>
  </si>
  <si>
    <t>030001000</t>
  </si>
  <si>
    <t>Základní rozdělení průvodních činností a nákladů zařízení staveniště</t>
  </si>
  <si>
    <t>676165424</t>
  </si>
  <si>
    <t>119</t>
  </si>
  <si>
    <t>035103001</t>
  </si>
  <si>
    <t>Zařízení staveniště pronájem ploch</t>
  </si>
  <si>
    <t>783295081</t>
  </si>
  <si>
    <t>"zábory pro kontejner, lešení apod."</t>
  </si>
  <si>
    <t>VRN4</t>
  </si>
  <si>
    <t>Inženýrská činnost</t>
  </si>
  <si>
    <t>120</t>
  </si>
  <si>
    <t>041403000</t>
  </si>
  <si>
    <t>Inženýrská činnost dozory koordinátor BOZP na staveništi</t>
  </si>
  <si>
    <t>430595587</t>
  </si>
  <si>
    <t>121</t>
  </si>
  <si>
    <t>044002000</t>
  </si>
  <si>
    <t>Hlavní tituly průvodních činností a nákladů inženýrská činnost revize</t>
  </si>
  <si>
    <t>1948609821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</si>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</sst>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8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40" fillId="0" borderId="0" applyAlignment="0">
      <alignment vertical="top" wrapText="1"/>
      <protection locked="0"/>
    </xf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4" fontId="24" fillId="0" borderId="22" xfId="0" applyNumberFormat="1" applyFont="1" applyBorder="1" applyAlignment="1">
      <alignment vertical="center"/>
    </xf>
    <xf numFmtId="4" fontId="24" fillId="0" borderId="23" xfId="0" applyNumberFormat="1" applyFont="1" applyBorder="1" applyAlignment="1">
      <alignment vertical="center"/>
    </xf>
    <xf numFmtId="166" fontId="24" fillId="0" borderId="23" xfId="0" applyNumberFormat="1" applyFont="1" applyBorder="1" applyAlignment="1">
      <alignment vertical="center"/>
    </xf>
    <xf numFmtId="4" fontId="24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6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5" xfId="0" applyNumberFormat="1" applyFont="1" applyBorder="1" applyAlignment="1"/>
    <xf numFmtId="166" fontId="27" fillId="0" borderId="16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31" fillId="0" borderId="27" xfId="0" applyFont="1" applyBorder="1" applyAlignment="1" applyProtection="1">
      <alignment horizontal="center" vertical="center"/>
      <protection locked="0"/>
    </xf>
    <xf numFmtId="49" fontId="31" fillId="0" borderId="27" xfId="0" applyNumberFormat="1" applyFont="1" applyBorder="1" applyAlignment="1" applyProtection="1">
      <alignment horizontal="left" vertical="center" wrapText="1"/>
      <protection locked="0"/>
    </xf>
    <xf numFmtId="0" fontId="31" fillId="0" borderId="27" xfId="0" applyFont="1" applyBorder="1" applyAlignment="1" applyProtection="1">
      <alignment horizontal="left" vertical="center" wrapText="1"/>
      <protection locked="0"/>
    </xf>
    <xf numFmtId="0" fontId="31" fillId="0" borderId="27" xfId="0" applyFont="1" applyBorder="1" applyAlignment="1" applyProtection="1">
      <alignment horizontal="center" vertical="center" wrapText="1"/>
      <protection locked="0"/>
    </xf>
    <xf numFmtId="167" fontId="31" fillId="0" borderId="27" xfId="0" applyNumberFormat="1" applyFont="1" applyBorder="1" applyAlignment="1" applyProtection="1">
      <alignment vertical="center"/>
      <protection locked="0"/>
    </xf>
    <xf numFmtId="4" fontId="31" fillId="4" borderId="27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1" fillId="4" borderId="27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167" fontId="0" fillId="4" borderId="27" xfId="0" applyNumberFormat="1" applyFont="1" applyFill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34" fillId="2" borderId="0" xfId="1" applyFill="1"/>
    <xf numFmtId="0" fontId="35" fillId="0" borderId="0" xfId="1" applyFont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3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39" fillId="2" borderId="0" xfId="1" applyFont="1" applyFill="1" applyAlignment="1">
      <alignment vertical="center"/>
    </xf>
    <xf numFmtId="0" fontId="38" fillId="2" borderId="0" xfId="0" applyFont="1" applyFill="1" applyAlignment="1" applyProtection="1">
      <alignment vertical="center"/>
      <protection locked="0"/>
    </xf>
    <xf numFmtId="0" fontId="40" fillId="0" borderId="0" xfId="2" applyAlignment="1">
      <alignment vertical="top"/>
      <protection locked="0"/>
    </xf>
    <xf numFmtId="0" fontId="36" fillId="0" borderId="28" xfId="2" applyFont="1" applyBorder="1" applyAlignment="1">
      <alignment vertical="center" wrapText="1"/>
      <protection locked="0"/>
    </xf>
    <xf numFmtId="0" fontId="36" fillId="0" borderId="29" xfId="2" applyFont="1" applyBorder="1" applyAlignment="1">
      <alignment vertical="center" wrapText="1"/>
      <protection locked="0"/>
    </xf>
    <xf numFmtId="0" fontId="36" fillId="0" borderId="30" xfId="2" applyFont="1" applyBorder="1" applyAlignment="1">
      <alignment vertical="center" wrapText="1"/>
      <protection locked="0"/>
    </xf>
    <xf numFmtId="0" fontId="36" fillId="0" borderId="31" xfId="2" applyFont="1" applyBorder="1" applyAlignment="1">
      <alignment horizontal="center" vertical="center" wrapText="1"/>
      <protection locked="0"/>
    </xf>
    <xf numFmtId="0" fontId="41" fillId="0" borderId="0" xfId="2" applyFont="1" applyAlignment="1">
      <alignment horizontal="center" vertical="center" wrapText="1"/>
      <protection locked="0"/>
    </xf>
    <xf numFmtId="0" fontId="36" fillId="0" borderId="32" xfId="2" applyFont="1" applyBorder="1" applyAlignment="1">
      <alignment horizontal="center" vertical="center" wrapText="1"/>
      <protection locked="0"/>
    </xf>
    <xf numFmtId="0" fontId="40" fillId="0" borderId="0" xfId="2" applyAlignment="1">
      <alignment horizontal="center" vertical="center"/>
      <protection locked="0"/>
    </xf>
    <xf numFmtId="0" fontId="36" fillId="0" borderId="31" xfId="2" applyFont="1" applyBorder="1" applyAlignment="1">
      <alignment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  <xf numFmtId="0" fontId="36" fillId="0" borderId="32" xfId="2" applyFont="1" applyBorder="1" applyAlignment="1">
      <alignment vertical="center" wrapText="1"/>
      <protection locked="0"/>
    </xf>
    <xf numFmtId="0" fontId="42" fillId="0" borderId="0" xfId="2" applyFont="1" applyAlignment="1">
      <alignment horizontal="left" vertical="center" wrapText="1"/>
      <protection locked="0"/>
    </xf>
    <xf numFmtId="0" fontId="43" fillId="0" borderId="0" xfId="2" applyFont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Alignment="1">
      <alignment horizontal="left" vertical="center" wrapText="1"/>
      <protection locked="0"/>
    </xf>
    <xf numFmtId="0" fontId="43" fillId="0" borderId="0" xfId="2" applyFont="1" applyAlignment="1">
      <alignment vertical="center" wrapText="1"/>
      <protection locked="0"/>
    </xf>
    <xf numFmtId="0" fontId="43" fillId="0" borderId="0" xfId="2" applyFont="1" applyAlignment="1">
      <alignment vertical="center"/>
      <protection locked="0"/>
    </xf>
    <xf numFmtId="0" fontId="43" fillId="0" borderId="0" xfId="2" applyFont="1" applyAlignment="1">
      <alignment horizontal="left" vertical="center"/>
      <protection locked="0"/>
    </xf>
    <xf numFmtId="49" fontId="43" fillId="0" borderId="0" xfId="2" applyNumberFormat="1" applyFont="1" applyAlignment="1">
      <alignment horizontal="left" vertical="center" wrapText="1"/>
      <protection locked="0"/>
    </xf>
    <xf numFmtId="49" fontId="43" fillId="0" borderId="0" xfId="2" applyNumberFormat="1" applyFont="1" applyAlignment="1">
      <alignment vertical="center" wrapText="1"/>
      <protection locked="0"/>
    </xf>
    <xf numFmtId="0" fontId="36" fillId="0" borderId="34" xfId="2" applyFont="1" applyBorder="1" applyAlignment="1">
      <alignment vertical="center" wrapText="1"/>
      <protection locked="0"/>
    </xf>
    <xf numFmtId="0" fontId="38" fillId="0" borderId="33" xfId="2" applyFont="1" applyBorder="1" applyAlignment="1">
      <alignment vertical="center" wrapText="1"/>
      <protection locked="0"/>
    </xf>
    <xf numFmtId="0" fontId="36" fillId="0" borderId="35" xfId="2" applyFont="1" applyBorder="1" applyAlignment="1">
      <alignment vertical="center" wrapText="1"/>
      <protection locked="0"/>
    </xf>
    <xf numFmtId="0" fontId="36" fillId="0" borderId="0" xfId="2" applyFont="1" applyAlignment="1">
      <alignment vertical="top"/>
      <protection locked="0"/>
    </xf>
    <xf numFmtId="0" fontId="36" fillId="0" borderId="28" xfId="2" applyFont="1" applyBorder="1" applyAlignment="1">
      <alignment horizontal="left" vertical="center"/>
      <protection locked="0"/>
    </xf>
    <xf numFmtId="0" fontId="36" fillId="0" borderId="29" xfId="2" applyFont="1" applyBorder="1" applyAlignment="1">
      <alignment horizontal="left" vertical="center"/>
      <protection locked="0"/>
    </xf>
    <xf numFmtId="0" fontId="36" fillId="0" borderId="30" xfId="2" applyFont="1" applyBorder="1" applyAlignment="1">
      <alignment horizontal="left" vertical="center"/>
      <protection locked="0"/>
    </xf>
    <xf numFmtId="0" fontId="36" fillId="0" borderId="31" xfId="2" applyFont="1" applyBorder="1" applyAlignment="1">
      <alignment horizontal="left" vertical="center"/>
      <protection locked="0"/>
    </xf>
    <xf numFmtId="0" fontId="41" fillId="0" borderId="0" xfId="2" applyFont="1" applyAlignment="1">
      <alignment horizontal="center" vertical="center"/>
      <protection locked="0"/>
    </xf>
    <xf numFmtId="0" fontId="36" fillId="0" borderId="32" xfId="2" applyFont="1" applyBorder="1" applyAlignment="1">
      <alignment horizontal="left" vertical="center"/>
      <protection locked="0"/>
    </xf>
    <xf numFmtId="0" fontId="42" fillId="0" borderId="0" xfId="2" applyFont="1" applyAlignment="1">
      <alignment horizontal="left" vertical="center"/>
      <protection locked="0"/>
    </xf>
    <xf numFmtId="0" fontId="46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5" fillId="0" borderId="0" xfId="2" applyFont="1" applyAlignment="1">
      <alignment horizontal="left" vertical="center"/>
      <protection locked="0"/>
    </xf>
    <xf numFmtId="0" fontId="43" fillId="0" borderId="0" xfId="2" applyFont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36" fillId="0" borderId="34" xfId="2" applyFont="1" applyBorder="1" applyAlignment="1">
      <alignment horizontal="left" vertical="center"/>
      <protection locked="0"/>
    </xf>
    <xf numFmtId="0" fontId="38" fillId="0" borderId="33" xfId="2" applyFont="1" applyBorder="1" applyAlignment="1">
      <alignment horizontal="left" vertical="center"/>
      <protection locked="0"/>
    </xf>
    <xf numFmtId="0" fontId="36" fillId="0" borderId="35" xfId="2" applyFont="1" applyBorder="1" applyAlignment="1">
      <alignment horizontal="left" vertical="center"/>
      <protection locked="0"/>
    </xf>
    <xf numFmtId="0" fontId="36" fillId="0" borderId="0" xfId="2" applyFont="1" applyAlignment="1">
      <alignment horizontal="left" vertical="center"/>
      <protection locked="0"/>
    </xf>
    <xf numFmtId="0" fontId="38" fillId="0" borderId="0" xfId="2" applyFont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36" fillId="0" borderId="0" xfId="2" applyFont="1" applyAlignment="1">
      <alignment horizontal="left" vertical="center" wrapText="1"/>
      <protection locked="0"/>
    </xf>
    <xf numFmtId="0" fontId="43" fillId="0" borderId="0" xfId="2" applyFont="1" applyAlignment="1">
      <alignment horizontal="center" vertical="center" wrapText="1"/>
      <protection locked="0"/>
    </xf>
    <xf numFmtId="0" fontId="36" fillId="0" borderId="28" xfId="2" applyFont="1" applyBorder="1" applyAlignment="1">
      <alignment horizontal="left" vertical="center" wrapText="1"/>
      <protection locked="0"/>
    </xf>
    <xf numFmtId="0" fontId="36" fillId="0" borderId="29" xfId="2" applyFont="1" applyBorder="1" applyAlignment="1">
      <alignment horizontal="left" vertical="center" wrapText="1"/>
      <protection locked="0"/>
    </xf>
    <xf numFmtId="0" fontId="36" fillId="0" borderId="30" xfId="2" applyFont="1" applyBorder="1" applyAlignment="1">
      <alignment horizontal="left" vertical="center" wrapText="1"/>
      <protection locked="0"/>
    </xf>
    <xf numFmtId="0" fontId="36" fillId="0" borderId="31" xfId="2" applyFont="1" applyBorder="1" applyAlignment="1">
      <alignment horizontal="left" vertical="center" wrapText="1"/>
      <protection locked="0"/>
    </xf>
    <xf numFmtId="0" fontId="36" fillId="0" borderId="32" xfId="2" applyFont="1" applyBorder="1" applyAlignment="1">
      <alignment horizontal="left" vertical="center" wrapText="1"/>
      <protection locked="0"/>
    </xf>
    <xf numFmtId="0" fontId="46" fillId="0" borderId="31" xfId="2" applyFont="1" applyBorder="1" applyAlignment="1">
      <alignment horizontal="left" vertical="center" wrapText="1"/>
      <protection locked="0"/>
    </xf>
    <xf numFmtId="0" fontId="46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Alignment="1">
      <alignment horizontal="left" vertical="top"/>
      <protection locked="0"/>
    </xf>
    <xf numFmtId="0" fontId="43" fillId="0" borderId="0" xfId="2" applyFont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6" fillId="0" borderId="0" xfId="2" applyFont="1" applyAlignment="1">
      <alignment vertical="center"/>
      <protection locked="0"/>
    </xf>
    <xf numFmtId="0" fontId="42" fillId="0" borderId="0" xfId="2" applyFont="1" applyAlignment="1">
      <alignment vertical="center"/>
      <protection locked="0"/>
    </xf>
    <xf numFmtId="0" fontId="46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49" fontId="43" fillId="0" borderId="0" xfId="2" applyNumberFormat="1" applyFont="1" applyAlignment="1">
      <alignment horizontal="left" vertical="center"/>
      <protection locked="0"/>
    </xf>
    <xf numFmtId="0" fontId="40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6" fillId="0" borderId="33" xfId="2" applyFont="1" applyBorder="1" applyAlignment="1"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Alignment="1">
      <alignment horizontal="left" vertical="center"/>
      <protection locked="0"/>
    </xf>
    <xf numFmtId="0" fontId="36" fillId="0" borderId="31" xfId="2" applyFont="1" applyBorder="1" applyAlignment="1">
      <alignment vertical="top"/>
      <protection locked="0"/>
    </xf>
    <xf numFmtId="0" fontId="43" fillId="0" borderId="0" xfId="2" applyFont="1" applyAlignment="1">
      <alignment horizontal="left" vertical="top"/>
      <protection locked="0"/>
    </xf>
    <xf numFmtId="0" fontId="36" fillId="0" borderId="32" xfId="2" applyFont="1" applyBorder="1" applyAlignment="1">
      <alignment vertical="top"/>
      <protection locked="0"/>
    </xf>
    <xf numFmtId="0" fontId="36" fillId="0" borderId="0" xfId="2" applyFont="1" applyAlignment="1">
      <alignment horizontal="center" vertical="center"/>
      <protection locked="0"/>
    </xf>
    <xf numFmtId="0" fontId="36" fillId="0" borderId="0" xfId="2" applyFont="1" applyAlignment="1">
      <alignment horizontal="left" vertical="top"/>
      <protection locked="0"/>
    </xf>
    <xf numFmtId="0" fontId="36" fillId="0" borderId="34" xfId="2" applyFont="1" applyBorder="1" applyAlignment="1">
      <alignment vertical="top"/>
      <protection locked="0"/>
    </xf>
    <xf numFmtId="0" fontId="36" fillId="0" borderId="33" xfId="2" applyFont="1" applyBorder="1" applyAlignment="1">
      <alignment vertical="top"/>
      <protection locked="0"/>
    </xf>
    <xf numFmtId="0" fontId="36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 xr:uid="{AC6FDF19-8C62-4919-9F01-4B05EB540AA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BA80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496E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7B97FD9-10A7-4231-A1C4-51BE63A5BD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273050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D78040A-55DA-41EF-8123-AAB1BD370E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3050" cy="273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8.375" customWidth="1"/>
    <col min="2" max="2" width="1.625" customWidth="1"/>
    <col min="3" max="3" width="4.125" customWidth="1"/>
    <col min="4" max="33" width="2.625" customWidth="1"/>
    <col min="34" max="34" width="3.375" customWidth="1"/>
    <col min="35" max="35" width="31.625" customWidth="1"/>
    <col min="36" max="37" width="2.5" customWidth="1"/>
    <col min="38" max="38" width="8.375" customWidth="1"/>
    <col min="39" max="39" width="3.375" customWidth="1"/>
    <col min="40" max="40" width="13.375" customWidth="1"/>
    <col min="41" max="41" width="7.5" customWidth="1"/>
    <col min="42" max="42" width="4.125" customWidth="1"/>
    <col min="43" max="43" width="15.625" customWidth="1"/>
    <col min="44" max="44" width="13.625" customWidth="1"/>
    <col min="45" max="47" width="25.875" hidden="1" customWidth="1"/>
    <col min="48" max="52" width="21.625" hidden="1" customWidth="1"/>
    <col min="53" max="53" width="19.125" hidden="1" customWidth="1"/>
    <col min="54" max="54" width="25" hidden="1" customWidth="1"/>
    <col min="55" max="56" width="19.125" hidden="1" customWidth="1"/>
    <col min="57" max="57" width="66.5" customWidth="1"/>
    <col min="71" max="91" width="9.375" hidden="1"/>
  </cols>
  <sheetData>
    <row r="1" spans="1:74" ht="21.4" customHeight="1" x14ac:dyDescent="0.35">
      <c r="A1" s="265" t="s">
        <v>0</v>
      </c>
      <c r="B1" s="266"/>
      <c r="C1" s="266"/>
      <c r="D1" s="267" t="s">
        <v>1</v>
      </c>
      <c r="E1" s="266"/>
      <c r="F1" s="266"/>
      <c r="G1" s="266"/>
      <c r="H1" s="266"/>
      <c r="I1" s="266"/>
      <c r="J1" s="266"/>
      <c r="K1" s="268" t="s">
        <v>809</v>
      </c>
      <c r="L1" s="268"/>
      <c r="M1" s="268"/>
      <c r="N1" s="268"/>
      <c r="O1" s="268"/>
      <c r="P1" s="268"/>
      <c r="Q1" s="268"/>
      <c r="R1" s="268"/>
      <c r="S1" s="268"/>
      <c r="T1" s="266"/>
      <c r="U1" s="266"/>
      <c r="V1" s="266"/>
      <c r="W1" s="268" t="s">
        <v>810</v>
      </c>
      <c r="X1" s="268"/>
      <c r="Y1" s="268"/>
      <c r="Z1" s="268"/>
      <c r="AA1" s="268"/>
      <c r="AB1" s="268"/>
      <c r="AC1" s="268"/>
      <c r="AD1" s="268"/>
      <c r="AE1" s="268"/>
      <c r="AF1" s="268"/>
      <c r="AG1" s="268"/>
      <c r="AH1" s="268"/>
      <c r="AI1" s="260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7" customHeight="1" x14ac:dyDescent="0.35">
      <c r="AR2" s="257" t="s">
        <v>6</v>
      </c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7" t="s">
        <v>7</v>
      </c>
      <c r="BT2" s="17" t="s">
        <v>8</v>
      </c>
    </row>
    <row r="3" spans="1:74" ht="7" customHeight="1" x14ac:dyDescent="0.35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7</v>
      </c>
      <c r="BT3" s="17" t="s">
        <v>9</v>
      </c>
    </row>
    <row r="4" spans="1:74" ht="37" customHeight="1" x14ac:dyDescent="0.35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11</v>
      </c>
      <c r="BE4" s="26" t="s">
        <v>12</v>
      </c>
      <c r="BS4" s="17" t="s">
        <v>13</v>
      </c>
    </row>
    <row r="5" spans="1:74" ht="14.4" customHeight="1" x14ac:dyDescent="0.35">
      <c r="B5" s="21"/>
      <c r="C5" s="22"/>
      <c r="D5" s="27" t="s">
        <v>14</v>
      </c>
      <c r="E5" s="22"/>
      <c r="F5" s="22"/>
      <c r="G5" s="22"/>
      <c r="H5" s="22"/>
      <c r="I5" s="22"/>
      <c r="J5" s="22"/>
      <c r="K5" s="225" t="s">
        <v>15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"/>
      <c r="AQ5" s="24"/>
      <c r="BE5" s="221" t="s">
        <v>16</v>
      </c>
      <c r="BS5" s="17" t="s">
        <v>7</v>
      </c>
    </row>
    <row r="6" spans="1:74" ht="37" customHeight="1" x14ac:dyDescent="0.35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227" t="s">
        <v>18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"/>
      <c r="AQ6" s="24"/>
      <c r="BE6" s="222"/>
      <c r="BS6" s="17" t="s">
        <v>19</v>
      </c>
    </row>
    <row r="7" spans="1:74" ht="14.4" customHeight="1" x14ac:dyDescent="0.35">
      <c r="B7" s="21"/>
      <c r="C7" s="22"/>
      <c r="D7" s="30" t="s">
        <v>20</v>
      </c>
      <c r="E7" s="22"/>
      <c r="F7" s="22"/>
      <c r="G7" s="22"/>
      <c r="H7" s="22"/>
      <c r="I7" s="22"/>
      <c r="J7" s="22"/>
      <c r="K7" s="28" t="s">
        <v>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3</v>
      </c>
      <c r="AO7" s="22"/>
      <c r="AP7" s="22"/>
      <c r="AQ7" s="24"/>
      <c r="BE7" s="222"/>
      <c r="BS7" s="17" t="s">
        <v>22</v>
      </c>
    </row>
    <row r="8" spans="1:74" ht="14.4" customHeight="1" x14ac:dyDescent="0.35">
      <c r="B8" s="21"/>
      <c r="C8" s="22"/>
      <c r="D8" s="30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25</v>
      </c>
      <c r="AL8" s="22"/>
      <c r="AM8" s="22"/>
      <c r="AN8" s="31" t="s">
        <v>26</v>
      </c>
      <c r="AO8" s="22"/>
      <c r="AP8" s="22"/>
      <c r="AQ8" s="24"/>
      <c r="BE8" s="222"/>
      <c r="BS8" s="17" t="s">
        <v>27</v>
      </c>
    </row>
    <row r="9" spans="1:74" ht="14.4" customHeight="1" x14ac:dyDescent="0.35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222"/>
      <c r="BS9" s="17" t="s">
        <v>28</v>
      </c>
    </row>
    <row r="10" spans="1:74" ht="14.4" customHeight="1" x14ac:dyDescent="0.35">
      <c r="B10" s="21"/>
      <c r="C10" s="22"/>
      <c r="D10" s="30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30</v>
      </c>
      <c r="AL10" s="22"/>
      <c r="AM10" s="22"/>
      <c r="AN10" s="28" t="s">
        <v>3</v>
      </c>
      <c r="AO10" s="22"/>
      <c r="AP10" s="22"/>
      <c r="AQ10" s="24"/>
      <c r="BE10" s="222"/>
      <c r="BS10" s="17" t="s">
        <v>19</v>
      </c>
    </row>
    <row r="11" spans="1:74" ht="18.5" customHeight="1" x14ac:dyDescent="0.35">
      <c r="B11" s="21"/>
      <c r="C11" s="22"/>
      <c r="D11" s="22"/>
      <c r="E11" s="28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32</v>
      </c>
      <c r="AL11" s="22"/>
      <c r="AM11" s="22"/>
      <c r="AN11" s="28" t="s">
        <v>3</v>
      </c>
      <c r="AO11" s="22"/>
      <c r="AP11" s="22"/>
      <c r="AQ11" s="24"/>
      <c r="BE11" s="222"/>
      <c r="BS11" s="17" t="s">
        <v>19</v>
      </c>
    </row>
    <row r="12" spans="1:74" ht="7" customHeight="1" x14ac:dyDescent="0.35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222"/>
      <c r="BS12" s="17" t="s">
        <v>19</v>
      </c>
    </row>
    <row r="13" spans="1:74" ht="14.4" customHeight="1" x14ac:dyDescent="0.35">
      <c r="B13" s="21"/>
      <c r="C13" s="22"/>
      <c r="D13" s="30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30</v>
      </c>
      <c r="AL13" s="22"/>
      <c r="AM13" s="22"/>
      <c r="AN13" s="32" t="s">
        <v>34</v>
      </c>
      <c r="AO13" s="22"/>
      <c r="AP13" s="22"/>
      <c r="AQ13" s="24"/>
      <c r="BE13" s="222"/>
      <c r="BS13" s="17" t="s">
        <v>19</v>
      </c>
    </row>
    <row r="14" spans="1:74" ht="12" x14ac:dyDescent="0.35">
      <c r="B14" s="21"/>
      <c r="C14" s="22"/>
      <c r="D14" s="22"/>
      <c r="E14" s="228" t="s">
        <v>34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30" t="s">
        <v>32</v>
      </c>
      <c r="AL14" s="22"/>
      <c r="AM14" s="22"/>
      <c r="AN14" s="32" t="s">
        <v>34</v>
      </c>
      <c r="AO14" s="22"/>
      <c r="AP14" s="22"/>
      <c r="AQ14" s="24"/>
      <c r="BE14" s="222"/>
      <c r="BS14" s="17" t="s">
        <v>19</v>
      </c>
    </row>
    <row r="15" spans="1:74" ht="7" customHeight="1" x14ac:dyDescent="0.35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222"/>
      <c r="BS15" s="17" t="s">
        <v>4</v>
      </c>
    </row>
    <row r="16" spans="1:74" ht="14.4" customHeight="1" x14ac:dyDescent="0.35">
      <c r="B16" s="21"/>
      <c r="C16" s="22"/>
      <c r="D16" s="30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30</v>
      </c>
      <c r="AL16" s="22"/>
      <c r="AM16" s="22"/>
      <c r="AN16" s="28" t="s">
        <v>3</v>
      </c>
      <c r="AO16" s="22"/>
      <c r="AP16" s="22"/>
      <c r="AQ16" s="24"/>
      <c r="BE16" s="222"/>
      <c r="BS16" s="17" t="s">
        <v>4</v>
      </c>
    </row>
    <row r="17" spans="2:71" ht="18.5" customHeight="1" x14ac:dyDescent="0.35">
      <c r="B17" s="21"/>
      <c r="C17" s="22"/>
      <c r="D17" s="22"/>
      <c r="E17" s="28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32</v>
      </c>
      <c r="AL17" s="22"/>
      <c r="AM17" s="22"/>
      <c r="AN17" s="28" t="s">
        <v>3</v>
      </c>
      <c r="AO17" s="22"/>
      <c r="AP17" s="22"/>
      <c r="AQ17" s="24"/>
      <c r="BE17" s="222"/>
      <c r="BS17" s="17" t="s">
        <v>37</v>
      </c>
    </row>
    <row r="18" spans="2:71" ht="7" customHeight="1" x14ac:dyDescent="0.35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222"/>
      <c r="BS18" s="17" t="s">
        <v>7</v>
      </c>
    </row>
    <row r="19" spans="2:71" ht="14.4" customHeight="1" x14ac:dyDescent="0.35">
      <c r="B19" s="21"/>
      <c r="C19" s="22"/>
      <c r="D19" s="30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222"/>
      <c r="BS19" s="17" t="s">
        <v>7</v>
      </c>
    </row>
    <row r="20" spans="2:71" ht="48.75" customHeight="1" x14ac:dyDescent="0.35">
      <c r="B20" s="21"/>
      <c r="C20" s="22"/>
      <c r="D20" s="22"/>
      <c r="E20" s="229" t="s">
        <v>39</v>
      </c>
      <c r="F20" s="226"/>
      <c r="G20" s="226"/>
      <c r="H20" s="226"/>
      <c r="I20" s="226"/>
      <c r="J20" s="226"/>
      <c r="K20" s="226"/>
      <c r="L20" s="226"/>
      <c r="M20" s="226"/>
      <c r="N20" s="226"/>
      <c r="O20" s="226"/>
      <c r="P20" s="226"/>
      <c r="Q20" s="226"/>
      <c r="R20" s="226"/>
      <c r="S20" s="226"/>
      <c r="T20" s="226"/>
      <c r="U20" s="226"/>
      <c r="V20" s="226"/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"/>
      <c r="AP20" s="22"/>
      <c r="AQ20" s="24"/>
      <c r="BE20" s="222"/>
      <c r="BS20" s="17" t="s">
        <v>4</v>
      </c>
    </row>
    <row r="21" spans="2:71" ht="7" customHeight="1" x14ac:dyDescent="0.35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222"/>
    </row>
    <row r="22" spans="2:71" ht="7" customHeight="1" x14ac:dyDescent="0.35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222"/>
    </row>
    <row r="23" spans="2:71" s="1" customFormat="1" ht="25.9" customHeight="1" x14ac:dyDescent="0.35">
      <c r="B23" s="34"/>
      <c r="C23" s="35"/>
      <c r="D23" s="36" t="s">
        <v>40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30">
        <f>ROUND(AG51,2)</f>
        <v>0</v>
      </c>
      <c r="AL23" s="231"/>
      <c r="AM23" s="231"/>
      <c r="AN23" s="231"/>
      <c r="AO23" s="231"/>
      <c r="AP23" s="35"/>
      <c r="AQ23" s="38"/>
      <c r="BE23" s="223"/>
    </row>
    <row r="24" spans="2:71" s="1" customFormat="1" ht="7" customHeight="1" x14ac:dyDescent="0.35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223"/>
    </row>
    <row r="25" spans="2:71" s="1" customFormat="1" ht="12" x14ac:dyDescent="0.35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32" t="s">
        <v>41</v>
      </c>
      <c r="M25" s="233"/>
      <c r="N25" s="233"/>
      <c r="O25" s="233"/>
      <c r="P25" s="35"/>
      <c r="Q25" s="35"/>
      <c r="R25" s="35"/>
      <c r="S25" s="35"/>
      <c r="T25" s="35"/>
      <c r="U25" s="35"/>
      <c r="V25" s="35"/>
      <c r="W25" s="232" t="s">
        <v>42</v>
      </c>
      <c r="X25" s="233"/>
      <c r="Y25" s="233"/>
      <c r="Z25" s="233"/>
      <c r="AA25" s="233"/>
      <c r="AB25" s="233"/>
      <c r="AC25" s="233"/>
      <c r="AD25" s="233"/>
      <c r="AE25" s="233"/>
      <c r="AF25" s="35"/>
      <c r="AG25" s="35"/>
      <c r="AH25" s="35"/>
      <c r="AI25" s="35"/>
      <c r="AJ25" s="35"/>
      <c r="AK25" s="232" t="s">
        <v>43</v>
      </c>
      <c r="AL25" s="233"/>
      <c r="AM25" s="233"/>
      <c r="AN25" s="233"/>
      <c r="AO25" s="233"/>
      <c r="AP25" s="35"/>
      <c r="AQ25" s="38"/>
      <c r="BE25" s="223"/>
    </row>
    <row r="26" spans="2:71" s="2" customFormat="1" ht="14.4" customHeight="1" x14ac:dyDescent="0.35">
      <c r="B26" s="40"/>
      <c r="C26" s="41"/>
      <c r="D26" s="42" t="s">
        <v>44</v>
      </c>
      <c r="E26" s="41"/>
      <c r="F26" s="42" t="s">
        <v>45</v>
      </c>
      <c r="G26" s="41"/>
      <c r="H26" s="41"/>
      <c r="I26" s="41"/>
      <c r="J26" s="41"/>
      <c r="K26" s="41"/>
      <c r="L26" s="234">
        <v>0.21</v>
      </c>
      <c r="M26" s="235"/>
      <c r="N26" s="235"/>
      <c r="O26" s="235"/>
      <c r="P26" s="41"/>
      <c r="Q26" s="41"/>
      <c r="R26" s="41"/>
      <c r="S26" s="41"/>
      <c r="T26" s="41"/>
      <c r="U26" s="41"/>
      <c r="V26" s="41"/>
      <c r="W26" s="236">
        <f>ROUND(AZ51,2)</f>
        <v>0</v>
      </c>
      <c r="X26" s="235"/>
      <c r="Y26" s="235"/>
      <c r="Z26" s="235"/>
      <c r="AA26" s="235"/>
      <c r="AB26" s="235"/>
      <c r="AC26" s="235"/>
      <c r="AD26" s="235"/>
      <c r="AE26" s="235"/>
      <c r="AF26" s="41"/>
      <c r="AG26" s="41"/>
      <c r="AH26" s="41"/>
      <c r="AI26" s="41"/>
      <c r="AJ26" s="41"/>
      <c r="AK26" s="236">
        <f>ROUND(AV51,2)</f>
        <v>0</v>
      </c>
      <c r="AL26" s="235"/>
      <c r="AM26" s="235"/>
      <c r="AN26" s="235"/>
      <c r="AO26" s="235"/>
      <c r="AP26" s="41"/>
      <c r="AQ26" s="43"/>
      <c r="BE26" s="224"/>
    </row>
    <row r="27" spans="2:71" s="2" customFormat="1" ht="14.4" customHeight="1" x14ac:dyDescent="0.35">
      <c r="B27" s="40"/>
      <c r="C27" s="41"/>
      <c r="D27" s="41"/>
      <c r="E27" s="41"/>
      <c r="F27" s="42" t="s">
        <v>46</v>
      </c>
      <c r="G27" s="41"/>
      <c r="H27" s="41"/>
      <c r="I27" s="41"/>
      <c r="J27" s="41"/>
      <c r="K27" s="41"/>
      <c r="L27" s="234">
        <v>0.15</v>
      </c>
      <c r="M27" s="235"/>
      <c r="N27" s="235"/>
      <c r="O27" s="235"/>
      <c r="P27" s="41"/>
      <c r="Q27" s="41"/>
      <c r="R27" s="41"/>
      <c r="S27" s="41"/>
      <c r="T27" s="41"/>
      <c r="U27" s="41"/>
      <c r="V27" s="41"/>
      <c r="W27" s="236">
        <f>ROUND(BA51,2)</f>
        <v>0</v>
      </c>
      <c r="X27" s="235"/>
      <c r="Y27" s="235"/>
      <c r="Z27" s="235"/>
      <c r="AA27" s="235"/>
      <c r="AB27" s="235"/>
      <c r="AC27" s="235"/>
      <c r="AD27" s="235"/>
      <c r="AE27" s="235"/>
      <c r="AF27" s="41"/>
      <c r="AG27" s="41"/>
      <c r="AH27" s="41"/>
      <c r="AI27" s="41"/>
      <c r="AJ27" s="41"/>
      <c r="AK27" s="236">
        <f>ROUND(AW51,2)</f>
        <v>0</v>
      </c>
      <c r="AL27" s="235"/>
      <c r="AM27" s="235"/>
      <c r="AN27" s="235"/>
      <c r="AO27" s="235"/>
      <c r="AP27" s="41"/>
      <c r="AQ27" s="43"/>
      <c r="BE27" s="224"/>
    </row>
    <row r="28" spans="2:71" s="2" customFormat="1" ht="14.4" hidden="1" customHeight="1" x14ac:dyDescent="0.35">
      <c r="B28" s="40"/>
      <c r="C28" s="41"/>
      <c r="D28" s="41"/>
      <c r="E28" s="41"/>
      <c r="F28" s="42" t="s">
        <v>47</v>
      </c>
      <c r="G28" s="41"/>
      <c r="H28" s="41"/>
      <c r="I28" s="41"/>
      <c r="J28" s="41"/>
      <c r="K28" s="41"/>
      <c r="L28" s="234">
        <v>0.21</v>
      </c>
      <c r="M28" s="235"/>
      <c r="N28" s="235"/>
      <c r="O28" s="235"/>
      <c r="P28" s="41"/>
      <c r="Q28" s="41"/>
      <c r="R28" s="41"/>
      <c r="S28" s="41"/>
      <c r="T28" s="41"/>
      <c r="U28" s="41"/>
      <c r="V28" s="41"/>
      <c r="W28" s="236">
        <f>ROUND(BB51,2)</f>
        <v>0</v>
      </c>
      <c r="X28" s="235"/>
      <c r="Y28" s="235"/>
      <c r="Z28" s="235"/>
      <c r="AA28" s="235"/>
      <c r="AB28" s="235"/>
      <c r="AC28" s="235"/>
      <c r="AD28" s="235"/>
      <c r="AE28" s="235"/>
      <c r="AF28" s="41"/>
      <c r="AG28" s="41"/>
      <c r="AH28" s="41"/>
      <c r="AI28" s="41"/>
      <c r="AJ28" s="41"/>
      <c r="AK28" s="236">
        <v>0</v>
      </c>
      <c r="AL28" s="235"/>
      <c r="AM28" s="235"/>
      <c r="AN28" s="235"/>
      <c r="AO28" s="235"/>
      <c r="AP28" s="41"/>
      <c r="AQ28" s="43"/>
      <c r="BE28" s="224"/>
    </row>
    <row r="29" spans="2:71" s="2" customFormat="1" ht="14.4" hidden="1" customHeight="1" x14ac:dyDescent="0.35">
      <c r="B29" s="40"/>
      <c r="C29" s="41"/>
      <c r="D29" s="41"/>
      <c r="E29" s="41"/>
      <c r="F29" s="42" t="s">
        <v>48</v>
      </c>
      <c r="G29" s="41"/>
      <c r="H29" s="41"/>
      <c r="I29" s="41"/>
      <c r="J29" s="41"/>
      <c r="K29" s="41"/>
      <c r="L29" s="234">
        <v>0.15</v>
      </c>
      <c r="M29" s="235"/>
      <c r="N29" s="235"/>
      <c r="O29" s="235"/>
      <c r="P29" s="41"/>
      <c r="Q29" s="41"/>
      <c r="R29" s="41"/>
      <c r="S29" s="41"/>
      <c r="T29" s="41"/>
      <c r="U29" s="41"/>
      <c r="V29" s="41"/>
      <c r="W29" s="236">
        <f>ROUND(BC51,2)</f>
        <v>0</v>
      </c>
      <c r="X29" s="235"/>
      <c r="Y29" s="235"/>
      <c r="Z29" s="235"/>
      <c r="AA29" s="235"/>
      <c r="AB29" s="235"/>
      <c r="AC29" s="235"/>
      <c r="AD29" s="235"/>
      <c r="AE29" s="235"/>
      <c r="AF29" s="41"/>
      <c r="AG29" s="41"/>
      <c r="AH29" s="41"/>
      <c r="AI29" s="41"/>
      <c r="AJ29" s="41"/>
      <c r="AK29" s="236">
        <v>0</v>
      </c>
      <c r="AL29" s="235"/>
      <c r="AM29" s="235"/>
      <c r="AN29" s="235"/>
      <c r="AO29" s="235"/>
      <c r="AP29" s="41"/>
      <c r="AQ29" s="43"/>
      <c r="BE29" s="224"/>
    </row>
    <row r="30" spans="2:71" s="2" customFormat="1" ht="14.4" hidden="1" customHeight="1" x14ac:dyDescent="0.35">
      <c r="B30" s="40"/>
      <c r="C30" s="41"/>
      <c r="D30" s="41"/>
      <c r="E30" s="41"/>
      <c r="F30" s="42" t="s">
        <v>49</v>
      </c>
      <c r="G30" s="41"/>
      <c r="H30" s="41"/>
      <c r="I30" s="41"/>
      <c r="J30" s="41"/>
      <c r="K30" s="41"/>
      <c r="L30" s="234">
        <v>0</v>
      </c>
      <c r="M30" s="235"/>
      <c r="N30" s="235"/>
      <c r="O30" s="235"/>
      <c r="P30" s="41"/>
      <c r="Q30" s="41"/>
      <c r="R30" s="41"/>
      <c r="S30" s="41"/>
      <c r="T30" s="41"/>
      <c r="U30" s="41"/>
      <c r="V30" s="41"/>
      <c r="W30" s="236">
        <f>ROUND(BD51,2)</f>
        <v>0</v>
      </c>
      <c r="X30" s="235"/>
      <c r="Y30" s="235"/>
      <c r="Z30" s="235"/>
      <c r="AA30" s="235"/>
      <c r="AB30" s="235"/>
      <c r="AC30" s="235"/>
      <c r="AD30" s="235"/>
      <c r="AE30" s="235"/>
      <c r="AF30" s="41"/>
      <c r="AG30" s="41"/>
      <c r="AH30" s="41"/>
      <c r="AI30" s="41"/>
      <c r="AJ30" s="41"/>
      <c r="AK30" s="236">
        <v>0</v>
      </c>
      <c r="AL30" s="235"/>
      <c r="AM30" s="235"/>
      <c r="AN30" s="235"/>
      <c r="AO30" s="235"/>
      <c r="AP30" s="41"/>
      <c r="AQ30" s="43"/>
      <c r="BE30" s="224"/>
    </row>
    <row r="31" spans="2:71" s="1" customFormat="1" ht="7" customHeight="1" x14ac:dyDescent="0.35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223"/>
    </row>
    <row r="32" spans="2:71" s="1" customFormat="1" ht="25.9" customHeight="1" x14ac:dyDescent="0.35">
      <c r="B32" s="34"/>
      <c r="C32" s="44"/>
      <c r="D32" s="45" t="s">
        <v>50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51</v>
      </c>
      <c r="U32" s="46"/>
      <c r="V32" s="46"/>
      <c r="W32" s="46"/>
      <c r="X32" s="237" t="s">
        <v>52</v>
      </c>
      <c r="Y32" s="238"/>
      <c r="Z32" s="238"/>
      <c r="AA32" s="238"/>
      <c r="AB32" s="238"/>
      <c r="AC32" s="46"/>
      <c r="AD32" s="46"/>
      <c r="AE32" s="46"/>
      <c r="AF32" s="46"/>
      <c r="AG32" s="46"/>
      <c r="AH32" s="46"/>
      <c r="AI32" s="46"/>
      <c r="AJ32" s="46"/>
      <c r="AK32" s="239">
        <f>SUM(AK23:AK30)</f>
        <v>0</v>
      </c>
      <c r="AL32" s="238"/>
      <c r="AM32" s="238"/>
      <c r="AN32" s="238"/>
      <c r="AO32" s="240"/>
      <c r="AP32" s="44"/>
      <c r="AQ32" s="48"/>
      <c r="BE32" s="223"/>
    </row>
    <row r="33" spans="2:56" s="1" customFormat="1" ht="7" customHeight="1" x14ac:dyDescent="0.35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7" customHeight="1" x14ac:dyDescent="0.35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7" customHeight="1" x14ac:dyDescent="0.35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7" customHeight="1" x14ac:dyDescent="0.35">
      <c r="B39" s="34"/>
      <c r="C39" s="54" t="s">
        <v>53</v>
      </c>
      <c r="AR39" s="34"/>
    </row>
    <row r="40" spans="2:56" s="1" customFormat="1" ht="7" customHeight="1" x14ac:dyDescent="0.35">
      <c r="B40" s="34"/>
      <c r="AR40" s="34"/>
    </row>
    <row r="41" spans="2:56" s="3" customFormat="1" ht="14.4" customHeight="1" x14ac:dyDescent="0.35">
      <c r="B41" s="55"/>
      <c r="C41" s="56" t="s">
        <v>14</v>
      </c>
      <c r="L41" s="3" t="str">
        <f>K5</f>
        <v>05_2019_neuznatelne</v>
      </c>
      <c r="AR41" s="55"/>
    </row>
    <row r="42" spans="2:56" s="4" customFormat="1" ht="37" customHeight="1" x14ac:dyDescent="0.35">
      <c r="B42" s="57"/>
      <c r="C42" s="58" t="s">
        <v>17</v>
      </c>
      <c r="L42" s="241" t="str">
        <f>K6</f>
        <v>Realizace stavby bytových jednotek v obci Hněvotín</v>
      </c>
      <c r="M42" s="242"/>
      <c r="N42" s="242"/>
      <c r="O42" s="242"/>
      <c r="P42" s="242"/>
      <c r="Q42" s="242"/>
      <c r="R42" s="242"/>
      <c r="S42" s="242"/>
      <c r="T42" s="242"/>
      <c r="U42" s="242"/>
      <c r="V42" s="242"/>
      <c r="W42" s="242"/>
      <c r="X42" s="24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R42" s="57"/>
    </row>
    <row r="43" spans="2:56" s="1" customFormat="1" ht="7" customHeight="1" x14ac:dyDescent="0.35">
      <c r="B43" s="34"/>
      <c r="AR43" s="34"/>
    </row>
    <row r="44" spans="2:56" s="1" customFormat="1" ht="12" x14ac:dyDescent="0.35">
      <c r="B44" s="34"/>
      <c r="C44" s="56" t="s">
        <v>23</v>
      </c>
      <c r="L44" s="59" t="str">
        <f>IF(K8="","",K8)</f>
        <v>Hněvotín</v>
      </c>
      <c r="AI44" s="56" t="s">
        <v>25</v>
      </c>
      <c r="AM44" s="243" t="str">
        <f>IF(AN8= "","",AN8)</f>
        <v>20. 3. 2019</v>
      </c>
      <c r="AN44" s="223"/>
      <c r="AR44" s="34"/>
    </row>
    <row r="45" spans="2:56" s="1" customFormat="1" ht="7" customHeight="1" x14ac:dyDescent="0.35">
      <c r="B45" s="34"/>
      <c r="AR45" s="34"/>
    </row>
    <row r="46" spans="2:56" s="1" customFormat="1" ht="12" x14ac:dyDescent="0.35">
      <c r="B46" s="34"/>
      <c r="C46" s="56" t="s">
        <v>29</v>
      </c>
      <c r="L46" s="3" t="str">
        <f>IF(E11= "","",E11)</f>
        <v>Obec Hněvotín, č.p. 47,  783 47 Hněvotín</v>
      </c>
      <c r="AI46" s="56" t="s">
        <v>35</v>
      </c>
      <c r="AM46" s="244" t="str">
        <f>IF(E17="","",E17)</f>
        <v xml:space="preserve"> </v>
      </c>
      <c r="AN46" s="223"/>
      <c r="AO46" s="223"/>
      <c r="AP46" s="223"/>
      <c r="AR46" s="34"/>
      <c r="AS46" s="245" t="s">
        <v>54</v>
      </c>
      <c r="AT46" s="246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2" x14ac:dyDescent="0.35">
      <c r="B47" s="34"/>
      <c r="C47" s="56" t="s">
        <v>33</v>
      </c>
      <c r="L47" s="3" t="str">
        <f>IF(E14= "Vyplň údaj","",E14)</f>
        <v/>
      </c>
      <c r="AR47" s="34"/>
      <c r="AS47" s="247"/>
      <c r="AT47" s="233"/>
      <c r="AU47" s="35"/>
      <c r="AV47" s="35"/>
      <c r="AW47" s="35"/>
      <c r="AX47" s="35"/>
      <c r="AY47" s="35"/>
      <c r="AZ47" s="35"/>
      <c r="BA47" s="35"/>
      <c r="BB47" s="35"/>
      <c r="BC47" s="35"/>
      <c r="BD47" s="64"/>
    </row>
    <row r="48" spans="2:56" s="1" customFormat="1" ht="10.75" customHeight="1" x14ac:dyDescent="0.35">
      <c r="B48" s="34"/>
      <c r="AR48" s="34"/>
      <c r="AS48" s="247"/>
      <c r="AT48" s="233"/>
      <c r="AU48" s="35"/>
      <c r="AV48" s="35"/>
      <c r="AW48" s="35"/>
      <c r="AX48" s="35"/>
      <c r="AY48" s="35"/>
      <c r="AZ48" s="35"/>
      <c r="BA48" s="35"/>
      <c r="BB48" s="35"/>
      <c r="BC48" s="35"/>
      <c r="BD48" s="64"/>
    </row>
    <row r="49" spans="1:90" s="1" customFormat="1" ht="29.25" customHeight="1" x14ac:dyDescent="0.35">
      <c r="B49" s="34"/>
      <c r="C49" s="248" t="s">
        <v>55</v>
      </c>
      <c r="D49" s="249"/>
      <c r="E49" s="249"/>
      <c r="F49" s="249"/>
      <c r="G49" s="249"/>
      <c r="H49" s="65"/>
      <c r="I49" s="250" t="s">
        <v>56</v>
      </c>
      <c r="J49" s="249"/>
      <c r="K49" s="249"/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  <c r="AF49" s="249"/>
      <c r="AG49" s="251" t="s">
        <v>57</v>
      </c>
      <c r="AH49" s="249"/>
      <c r="AI49" s="249"/>
      <c r="AJ49" s="249"/>
      <c r="AK49" s="249"/>
      <c r="AL49" s="249"/>
      <c r="AM49" s="249"/>
      <c r="AN49" s="250" t="s">
        <v>58</v>
      </c>
      <c r="AO49" s="249"/>
      <c r="AP49" s="249"/>
      <c r="AQ49" s="66" t="s">
        <v>59</v>
      </c>
      <c r="AR49" s="34"/>
      <c r="AS49" s="67" t="s">
        <v>60</v>
      </c>
      <c r="AT49" s="68" t="s">
        <v>61</v>
      </c>
      <c r="AU49" s="68" t="s">
        <v>62</v>
      </c>
      <c r="AV49" s="68" t="s">
        <v>63</v>
      </c>
      <c r="AW49" s="68" t="s">
        <v>64</v>
      </c>
      <c r="AX49" s="68" t="s">
        <v>65</v>
      </c>
      <c r="AY49" s="68" t="s">
        <v>66</v>
      </c>
      <c r="AZ49" s="68" t="s">
        <v>67</v>
      </c>
      <c r="BA49" s="68" t="s">
        <v>68</v>
      </c>
      <c r="BB49" s="68" t="s">
        <v>69</v>
      </c>
      <c r="BC49" s="68" t="s">
        <v>70</v>
      </c>
      <c r="BD49" s="69" t="s">
        <v>71</v>
      </c>
    </row>
    <row r="50" spans="1:90" s="1" customFormat="1" ht="10.75" customHeight="1" x14ac:dyDescent="0.35">
      <c r="B50" s="34"/>
      <c r="AR50" s="34"/>
      <c r="AS50" s="70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0" s="4" customFormat="1" ht="32.4" customHeight="1" x14ac:dyDescent="0.35">
      <c r="B51" s="57"/>
      <c r="C51" s="71" t="s">
        <v>72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255">
        <f>ROUND(AG52,2)</f>
        <v>0</v>
      </c>
      <c r="AH51" s="255"/>
      <c r="AI51" s="255"/>
      <c r="AJ51" s="255"/>
      <c r="AK51" s="255"/>
      <c r="AL51" s="255"/>
      <c r="AM51" s="255"/>
      <c r="AN51" s="256">
        <f>SUM(AG51,AT51)</f>
        <v>0</v>
      </c>
      <c r="AO51" s="256"/>
      <c r="AP51" s="256"/>
      <c r="AQ51" s="73" t="s">
        <v>3</v>
      </c>
      <c r="AR51" s="57"/>
      <c r="AS51" s="74">
        <f>ROUND(AS52,2)</f>
        <v>0</v>
      </c>
      <c r="AT51" s="75">
        <f>ROUND(SUM(AV51:AW51),2)</f>
        <v>0</v>
      </c>
      <c r="AU51" s="76">
        <f>ROUND(AU52,5)</f>
        <v>0</v>
      </c>
      <c r="AV51" s="75">
        <f>ROUND(AZ51*L26,2)</f>
        <v>0</v>
      </c>
      <c r="AW51" s="75">
        <f>ROUND(BA51*L27,2)</f>
        <v>0</v>
      </c>
      <c r="AX51" s="75">
        <f>ROUND(BB51*L26,2)</f>
        <v>0</v>
      </c>
      <c r="AY51" s="75">
        <f>ROUND(BC51*L27,2)</f>
        <v>0</v>
      </c>
      <c r="AZ51" s="75">
        <f>ROUND(AZ52,2)</f>
        <v>0</v>
      </c>
      <c r="BA51" s="75">
        <f>ROUND(BA52,2)</f>
        <v>0</v>
      </c>
      <c r="BB51" s="75">
        <f>ROUND(BB52,2)</f>
        <v>0</v>
      </c>
      <c r="BC51" s="75">
        <f>ROUND(BC52,2)</f>
        <v>0</v>
      </c>
      <c r="BD51" s="77">
        <f>ROUND(BD52,2)</f>
        <v>0</v>
      </c>
      <c r="BS51" s="58" t="s">
        <v>73</v>
      </c>
      <c r="BT51" s="58" t="s">
        <v>74</v>
      </c>
      <c r="BV51" s="58" t="s">
        <v>75</v>
      </c>
      <c r="BW51" s="58" t="s">
        <v>5</v>
      </c>
      <c r="BX51" s="58" t="s">
        <v>76</v>
      </c>
      <c r="CL51" s="58" t="s">
        <v>3</v>
      </c>
    </row>
    <row r="52" spans="1:90" s="5" customFormat="1" ht="53.25" customHeight="1" x14ac:dyDescent="0.35">
      <c r="A52" s="261" t="s">
        <v>811</v>
      </c>
      <c r="B52" s="78"/>
      <c r="C52" s="79"/>
      <c r="D52" s="254" t="s">
        <v>15</v>
      </c>
      <c r="E52" s="253"/>
      <c r="F52" s="253"/>
      <c r="G52" s="253"/>
      <c r="H52" s="253"/>
      <c r="I52" s="80"/>
      <c r="J52" s="254" t="s">
        <v>18</v>
      </c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2">
        <f>'05_2019_neuznatelne - Rea...'!J25</f>
        <v>0</v>
      </c>
      <c r="AH52" s="253"/>
      <c r="AI52" s="253"/>
      <c r="AJ52" s="253"/>
      <c r="AK52" s="253"/>
      <c r="AL52" s="253"/>
      <c r="AM52" s="253"/>
      <c r="AN52" s="252">
        <f>SUM(AG52,AT52)</f>
        <v>0</v>
      </c>
      <c r="AO52" s="253"/>
      <c r="AP52" s="253"/>
      <c r="AQ52" s="81" t="s">
        <v>77</v>
      </c>
      <c r="AR52" s="78"/>
      <c r="AS52" s="82">
        <v>0</v>
      </c>
      <c r="AT52" s="83">
        <f>ROUND(SUM(AV52:AW52),2)</f>
        <v>0</v>
      </c>
      <c r="AU52" s="84">
        <f>'05_2019_neuznatelne - Rea...'!P97</f>
        <v>0</v>
      </c>
      <c r="AV52" s="83">
        <f>'05_2019_neuznatelne - Rea...'!J28</f>
        <v>0</v>
      </c>
      <c r="AW52" s="83">
        <f>'05_2019_neuznatelne - Rea...'!J29</f>
        <v>0</v>
      </c>
      <c r="AX52" s="83">
        <f>'05_2019_neuznatelne - Rea...'!J30</f>
        <v>0</v>
      </c>
      <c r="AY52" s="83">
        <f>'05_2019_neuznatelne - Rea...'!J31</f>
        <v>0</v>
      </c>
      <c r="AZ52" s="83">
        <f>'05_2019_neuznatelne - Rea...'!F28</f>
        <v>0</v>
      </c>
      <c r="BA52" s="83">
        <f>'05_2019_neuznatelne - Rea...'!F29</f>
        <v>0</v>
      </c>
      <c r="BB52" s="83">
        <f>'05_2019_neuznatelne - Rea...'!F30</f>
        <v>0</v>
      </c>
      <c r="BC52" s="83">
        <f>'05_2019_neuznatelne - Rea...'!F31</f>
        <v>0</v>
      </c>
      <c r="BD52" s="85">
        <f>'05_2019_neuznatelne - Rea...'!F32</f>
        <v>0</v>
      </c>
      <c r="BT52" s="86" t="s">
        <v>22</v>
      </c>
      <c r="BU52" s="86" t="s">
        <v>78</v>
      </c>
      <c r="BV52" s="86" t="s">
        <v>75</v>
      </c>
      <c r="BW52" s="86" t="s">
        <v>5</v>
      </c>
      <c r="BX52" s="86" t="s">
        <v>76</v>
      </c>
      <c r="CL52" s="86" t="s">
        <v>3</v>
      </c>
    </row>
    <row r="53" spans="1:90" s="1" customFormat="1" ht="30" customHeight="1" x14ac:dyDescent="0.35">
      <c r="B53" s="34"/>
      <c r="AR53" s="34"/>
    </row>
    <row r="54" spans="1:90" s="1" customFormat="1" ht="7" customHeight="1" x14ac:dyDescent="0.35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34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 xr:uid="{9F714425-97D7-45C0-95E5-E11DD82AA876}"/>
    <hyperlink ref="W1:AI1" location="C51" tooltip="Rekapitulace objektů stavby a soupisů prací" display="2) Rekapitulace objektů stavby a soupisů prací" xr:uid="{F4883ECB-F8B7-4368-9CB8-114719CE5985}"/>
    <hyperlink ref="A52" location="'05_2019_neuznatelne - Rea...'!C2" tooltip="05_2019_neuznatelne - Rea..." display="/" xr:uid="{9A1679E8-CA34-42AF-9499-432DCD152159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449"/>
  <sheetViews>
    <sheetView showGridLines="0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8.375" customWidth="1"/>
    <col min="2" max="2" width="1.625" customWidth="1"/>
    <col min="3" max="3" width="4.125" customWidth="1"/>
    <col min="4" max="4" width="4.375" customWidth="1"/>
    <col min="5" max="5" width="17.125" customWidth="1"/>
    <col min="6" max="6" width="75" customWidth="1"/>
    <col min="7" max="7" width="8.625" customWidth="1"/>
    <col min="8" max="8" width="11.125" customWidth="1"/>
    <col min="9" max="9" width="12.625" style="87" customWidth="1"/>
    <col min="10" max="10" width="23.5" customWidth="1"/>
    <col min="11" max="11" width="15.5" customWidth="1"/>
    <col min="13" max="18" width="9.375" hidden="1"/>
    <col min="19" max="19" width="8.125" hidden="1" customWidth="1"/>
    <col min="20" max="20" width="29.6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/>
  </cols>
  <sheetData>
    <row r="1" spans="1:70" ht="21.75" customHeight="1" x14ac:dyDescent="0.35">
      <c r="A1" s="15"/>
      <c r="B1" s="263"/>
      <c r="C1" s="263"/>
      <c r="D1" s="262" t="s">
        <v>1</v>
      </c>
      <c r="E1" s="263"/>
      <c r="F1" s="264" t="s">
        <v>812</v>
      </c>
      <c r="G1" s="269" t="s">
        <v>813</v>
      </c>
      <c r="H1" s="269"/>
      <c r="I1" s="270"/>
      <c r="J1" s="264" t="s">
        <v>814</v>
      </c>
      <c r="K1" s="262" t="s">
        <v>79</v>
      </c>
      <c r="L1" s="264" t="s">
        <v>815</v>
      </c>
      <c r="M1" s="264"/>
      <c r="N1" s="264"/>
      <c r="O1" s="264"/>
      <c r="P1" s="264"/>
      <c r="Q1" s="264"/>
      <c r="R1" s="264"/>
      <c r="S1" s="264"/>
      <c r="T1" s="264"/>
      <c r="U1" s="260"/>
      <c r="V1" s="26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7" customHeight="1" x14ac:dyDescent="0.35">
      <c r="L2" s="257" t="s">
        <v>6</v>
      </c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7" t="s">
        <v>5</v>
      </c>
    </row>
    <row r="3" spans="1:70" ht="7" customHeight="1" x14ac:dyDescent="0.35">
      <c r="B3" s="18"/>
      <c r="C3" s="19"/>
      <c r="D3" s="19"/>
      <c r="E3" s="19"/>
      <c r="F3" s="19"/>
      <c r="G3" s="19"/>
      <c r="H3" s="19"/>
      <c r="I3" s="88"/>
      <c r="J3" s="19"/>
      <c r="K3" s="20"/>
      <c r="AT3" s="17" t="s">
        <v>22</v>
      </c>
    </row>
    <row r="4" spans="1:70" ht="37" customHeight="1" x14ac:dyDescent="0.35">
      <c r="B4" s="21"/>
      <c r="C4" s="22"/>
      <c r="D4" s="23" t="s">
        <v>80</v>
      </c>
      <c r="E4" s="22"/>
      <c r="F4" s="22"/>
      <c r="G4" s="22"/>
      <c r="H4" s="22"/>
      <c r="I4" s="89"/>
      <c r="J4" s="22"/>
      <c r="K4" s="24"/>
      <c r="M4" s="25" t="s">
        <v>11</v>
      </c>
      <c r="AT4" s="17" t="s">
        <v>4</v>
      </c>
    </row>
    <row r="5" spans="1:70" ht="7" customHeight="1" x14ac:dyDescent="0.35">
      <c r="B5" s="21"/>
      <c r="C5" s="22"/>
      <c r="D5" s="22"/>
      <c r="E5" s="22"/>
      <c r="F5" s="22"/>
      <c r="G5" s="22"/>
      <c r="H5" s="22"/>
      <c r="I5" s="89"/>
      <c r="J5" s="22"/>
      <c r="K5" s="24"/>
    </row>
    <row r="6" spans="1:70" s="1" customFormat="1" ht="12" x14ac:dyDescent="0.35">
      <c r="B6" s="34"/>
      <c r="C6" s="35"/>
      <c r="D6" s="30" t="s">
        <v>17</v>
      </c>
      <c r="E6" s="35"/>
      <c r="F6" s="35"/>
      <c r="G6" s="35"/>
      <c r="H6" s="35"/>
      <c r="I6" s="90"/>
      <c r="J6" s="35"/>
      <c r="K6" s="38"/>
    </row>
    <row r="7" spans="1:70" s="1" customFormat="1" ht="37" customHeight="1" x14ac:dyDescent="0.35">
      <c r="B7" s="34"/>
      <c r="C7" s="35"/>
      <c r="D7" s="35"/>
      <c r="E7" s="258" t="s">
        <v>18</v>
      </c>
      <c r="F7" s="233"/>
      <c r="G7" s="233"/>
      <c r="H7" s="233"/>
      <c r="I7" s="90"/>
      <c r="J7" s="35"/>
      <c r="K7" s="38"/>
    </row>
    <row r="8" spans="1:70" s="1" customFormat="1" ht="12" x14ac:dyDescent="0.35">
      <c r="B8" s="34"/>
      <c r="C8" s="35"/>
      <c r="D8" s="35"/>
      <c r="E8" s="35"/>
      <c r="F8" s="35"/>
      <c r="G8" s="35"/>
      <c r="H8" s="35"/>
      <c r="I8" s="90"/>
      <c r="J8" s="35"/>
      <c r="K8" s="38"/>
    </row>
    <row r="9" spans="1:70" s="1" customFormat="1" ht="14.4" customHeight="1" x14ac:dyDescent="0.35">
      <c r="B9" s="34"/>
      <c r="C9" s="35"/>
      <c r="D9" s="30" t="s">
        <v>20</v>
      </c>
      <c r="E9" s="35"/>
      <c r="F9" s="28" t="s">
        <v>3</v>
      </c>
      <c r="G9" s="35"/>
      <c r="H9" s="35"/>
      <c r="I9" s="91" t="s">
        <v>21</v>
      </c>
      <c r="J9" s="28" t="s">
        <v>3</v>
      </c>
      <c r="K9" s="38"/>
    </row>
    <row r="10" spans="1:70" s="1" customFormat="1" ht="14.4" customHeight="1" x14ac:dyDescent="0.35">
      <c r="B10" s="34"/>
      <c r="C10" s="35"/>
      <c r="D10" s="30" t="s">
        <v>23</v>
      </c>
      <c r="E10" s="35"/>
      <c r="F10" s="28" t="s">
        <v>24</v>
      </c>
      <c r="G10" s="35"/>
      <c r="H10" s="35"/>
      <c r="I10" s="91" t="s">
        <v>25</v>
      </c>
      <c r="J10" s="92" t="str">
        <f>'Rekapitulace stavby'!AN8</f>
        <v>20. 3. 2019</v>
      </c>
      <c r="K10" s="38"/>
    </row>
    <row r="11" spans="1:70" s="1" customFormat="1" ht="10.75" customHeight="1" x14ac:dyDescent="0.35">
      <c r="B11" s="34"/>
      <c r="C11" s="35"/>
      <c r="D11" s="35"/>
      <c r="E11" s="35"/>
      <c r="F11" s="35"/>
      <c r="G11" s="35"/>
      <c r="H11" s="35"/>
      <c r="I11" s="90"/>
      <c r="J11" s="35"/>
      <c r="K11" s="38"/>
    </row>
    <row r="12" spans="1:70" s="1" customFormat="1" ht="14.4" customHeight="1" x14ac:dyDescent="0.35">
      <c r="B12" s="34"/>
      <c r="C12" s="35"/>
      <c r="D12" s="30" t="s">
        <v>29</v>
      </c>
      <c r="E12" s="35"/>
      <c r="F12" s="35"/>
      <c r="G12" s="35"/>
      <c r="H12" s="35"/>
      <c r="I12" s="91" t="s">
        <v>30</v>
      </c>
      <c r="J12" s="28" t="s">
        <v>3</v>
      </c>
      <c r="K12" s="38"/>
    </row>
    <row r="13" spans="1:70" s="1" customFormat="1" ht="18" customHeight="1" x14ac:dyDescent="0.35">
      <c r="B13" s="34"/>
      <c r="C13" s="35"/>
      <c r="D13" s="35"/>
      <c r="E13" s="28" t="s">
        <v>31</v>
      </c>
      <c r="F13" s="35"/>
      <c r="G13" s="35"/>
      <c r="H13" s="35"/>
      <c r="I13" s="91" t="s">
        <v>32</v>
      </c>
      <c r="J13" s="28" t="s">
        <v>3</v>
      </c>
      <c r="K13" s="38"/>
    </row>
    <row r="14" spans="1:70" s="1" customFormat="1" ht="7" customHeight="1" x14ac:dyDescent="0.35">
      <c r="B14" s="34"/>
      <c r="C14" s="35"/>
      <c r="D14" s="35"/>
      <c r="E14" s="35"/>
      <c r="F14" s="35"/>
      <c r="G14" s="35"/>
      <c r="H14" s="35"/>
      <c r="I14" s="90"/>
      <c r="J14" s="35"/>
      <c r="K14" s="38"/>
    </row>
    <row r="15" spans="1:70" s="1" customFormat="1" ht="14.4" customHeight="1" x14ac:dyDescent="0.35">
      <c r="B15" s="34"/>
      <c r="C15" s="35"/>
      <c r="D15" s="30" t="s">
        <v>33</v>
      </c>
      <c r="E15" s="35"/>
      <c r="F15" s="35"/>
      <c r="G15" s="35"/>
      <c r="H15" s="35"/>
      <c r="I15" s="91" t="s">
        <v>30</v>
      </c>
      <c r="J15" s="28" t="str">
        <f>IF('Rekapitulace stavby'!AN13="Vyplň údaj","",IF('Rekapitulace stavby'!AN13="","",'Rekapitulace stavby'!AN13))</f>
        <v/>
      </c>
      <c r="K15" s="38"/>
    </row>
    <row r="16" spans="1:70" s="1" customFormat="1" ht="18" customHeight="1" x14ac:dyDescent="0.35">
      <c r="B16" s="34"/>
      <c r="C16" s="35"/>
      <c r="D16" s="35"/>
      <c r="E16" s="28" t="str">
        <f>IF('Rekapitulace stavby'!E14="Vyplň údaj","",IF('Rekapitulace stavby'!E14="","",'Rekapitulace stavby'!E14))</f>
        <v/>
      </c>
      <c r="F16" s="35"/>
      <c r="G16" s="35"/>
      <c r="H16" s="35"/>
      <c r="I16" s="91" t="s">
        <v>32</v>
      </c>
      <c r="J16" s="28" t="str">
        <f>IF('Rekapitulace stavby'!AN14="Vyplň údaj","",IF('Rekapitulace stavby'!AN14="","",'Rekapitulace stavby'!AN14))</f>
        <v/>
      </c>
      <c r="K16" s="38"/>
    </row>
    <row r="17" spans="2:11" s="1" customFormat="1" ht="7" customHeight="1" x14ac:dyDescent="0.35">
      <c r="B17" s="34"/>
      <c r="C17" s="35"/>
      <c r="D17" s="35"/>
      <c r="E17" s="35"/>
      <c r="F17" s="35"/>
      <c r="G17" s="35"/>
      <c r="H17" s="35"/>
      <c r="I17" s="90"/>
      <c r="J17" s="35"/>
      <c r="K17" s="38"/>
    </row>
    <row r="18" spans="2:11" s="1" customFormat="1" ht="14.4" customHeight="1" x14ac:dyDescent="0.35">
      <c r="B18" s="34"/>
      <c r="C18" s="35"/>
      <c r="D18" s="30" t="s">
        <v>35</v>
      </c>
      <c r="E18" s="35"/>
      <c r="F18" s="35"/>
      <c r="G18" s="35"/>
      <c r="H18" s="35"/>
      <c r="I18" s="91" t="s">
        <v>30</v>
      </c>
      <c r="J18" s="28" t="str">
        <f>IF('Rekapitulace stavby'!AN16="","",'Rekapitulace stavby'!AN16)</f>
        <v/>
      </c>
      <c r="K18" s="38"/>
    </row>
    <row r="19" spans="2:11" s="1" customFormat="1" ht="18" customHeight="1" x14ac:dyDescent="0.35">
      <c r="B19" s="34"/>
      <c r="C19" s="35"/>
      <c r="D19" s="35"/>
      <c r="E19" s="28" t="str">
        <f>IF('Rekapitulace stavby'!E17="","",'Rekapitulace stavby'!E17)</f>
        <v xml:space="preserve"> </v>
      </c>
      <c r="F19" s="35"/>
      <c r="G19" s="35"/>
      <c r="H19" s="35"/>
      <c r="I19" s="91" t="s">
        <v>32</v>
      </c>
      <c r="J19" s="28" t="str">
        <f>IF('Rekapitulace stavby'!AN17="","",'Rekapitulace stavby'!AN17)</f>
        <v/>
      </c>
      <c r="K19" s="38"/>
    </row>
    <row r="20" spans="2:11" s="1" customFormat="1" ht="7" customHeight="1" x14ac:dyDescent="0.35">
      <c r="B20" s="34"/>
      <c r="C20" s="35"/>
      <c r="D20" s="35"/>
      <c r="E20" s="35"/>
      <c r="F20" s="35"/>
      <c r="G20" s="35"/>
      <c r="H20" s="35"/>
      <c r="I20" s="90"/>
      <c r="J20" s="35"/>
      <c r="K20" s="38"/>
    </row>
    <row r="21" spans="2:11" s="1" customFormat="1" ht="14.4" customHeight="1" x14ac:dyDescent="0.35">
      <c r="B21" s="34"/>
      <c r="C21" s="35"/>
      <c r="D21" s="30" t="s">
        <v>38</v>
      </c>
      <c r="E21" s="35"/>
      <c r="F21" s="35"/>
      <c r="G21" s="35"/>
      <c r="H21" s="35"/>
      <c r="I21" s="90"/>
      <c r="J21" s="35"/>
      <c r="K21" s="38"/>
    </row>
    <row r="22" spans="2:11" s="6" customFormat="1" ht="63" customHeight="1" x14ac:dyDescent="0.35">
      <c r="B22" s="93"/>
      <c r="C22" s="94"/>
      <c r="D22" s="94"/>
      <c r="E22" s="229" t="s">
        <v>39</v>
      </c>
      <c r="F22" s="259"/>
      <c r="G22" s="259"/>
      <c r="H22" s="259"/>
      <c r="I22" s="95"/>
      <c r="J22" s="94"/>
      <c r="K22" s="96"/>
    </row>
    <row r="23" spans="2:11" s="1" customFormat="1" ht="7" customHeight="1" x14ac:dyDescent="0.35">
      <c r="B23" s="34"/>
      <c r="C23" s="35"/>
      <c r="D23" s="35"/>
      <c r="E23" s="35"/>
      <c r="F23" s="35"/>
      <c r="G23" s="35"/>
      <c r="H23" s="35"/>
      <c r="I23" s="90"/>
      <c r="J23" s="35"/>
      <c r="K23" s="38"/>
    </row>
    <row r="24" spans="2:11" s="1" customFormat="1" ht="7" customHeight="1" x14ac:dyDescent="0.35">
      <c r="B24" s="34"/>
      <c r="C24" s="35"/>
      <c r="D24" s="61"/>
      <c r="E24" s="61"/>
      <c r="F24" s="61"/>
      <c r="G24" s="61"/>
      <c r="H24" s="61"/>
      <c r="I24" s="97"/>
      <c r="J24" s="61"/>
      <c r="K24" s="98"/>
    </row>
    <row r="25" spans="2:11" s="1" customFormat="1" ht="25.4" customHeight="1" x14ac:dyDescent="0.35">
      <c r="B25" s="34"/>
      <c r="C25" s="35"/>
      <c r="D25" s="99" t="s">
        <v>40</v>
      </c>
      <c r="E25" s="35"/>
      <c r="F25" s="35"/>
      <c r="G25" s="35"/>
      <c r="H25" s="35"/>
      <c r="I25" s="90"/>
      <c r="J25" s="100">
        <f>ROUND(J97,2)</f>
        <v>0</v>
      </c>
      <c r="K25" s="38"/>
    </row>
    <row r="26" spans="2:11" s="1" customFormat="1" ht="7" customHeight="1" x14ac:dyDescent="0.35">
      <c r="B26" s="34"/>
      <c r="C26" s="35"/>
      <c r="D26" s="61"/>
      <c r="E26" s="61"/>
      <c r="F26" s="61"/>
      <c r="G26" s="61"/>
      <c r="H26" s="61"/>
      <c r="I26" s="97"/>
      <c r="J26" s="61"/>
      <c r="K26" s="98"/>
    </row>
    <row r="27" spans="2:11" s="1" customFormat="1" ht="14.4" customHeight="1" x14ac:dyDescent="0.35">
      <c r="B27" s="34"/>
      <c r="C27" s="35"/>
      <c r="D27" s="35"/>
      <c r="E27" s="35"/>
      <c r="F27" s="39" t="s">
        <v>42</v>
      </c>
      <c r="G27" s="35"/>
      <c r="H27" s="35"/>
      <c r="I27" s="101" t="s">
        <v>41</v>
      </c>
      <c r="J27" s="39" t="s">
        <v>43</v>
      </c>
      <c r="K27" s="38"/>
    </row>
    <row r="28" spans="2:11" s="1" customFormat="1" ht="14.4" customHeight="1" x14ac:dyDescent="0.35">
      <c r="B28" s="34"/>
      <c r="C28" s="35"/>
      <c r="D28" s="42" t="s">
        <v>44</v>
      </c>
      <c r="E28" s="42" t="s">
        <v>45</v>
      </c>
      <c r="F28" s="102">
        <f>ROUND(SUM(BE97:BE448), 2)</f>
        <v>0</v>
      </c>
      <c r="G28" s="35"/>
      <c r="H28" s="35"/>
      <c r="I28" s="103">
        <v>0.21</v>
      </c>
      <c r="J28" s="102">
        <f>ROUND(ROUND((SUM(BE97:BE448)), 2)*I28, 2)</f>
        <v>0</v>
      </c>
      <c r="K28" s="38"/>
    </row>
    <row r="29" spans="2:11" s="1" customFormat="1" ht="14.4" customHeight="1" x14ac:dyDescent="0.35">
      <c r="B29" s="34"/>
      <c r="C29" s="35"/>
      <c r="D29" s="35"/>
      <c r="E29" s="42" t="s">
        <v>46</v>
      </c>
      <c r="F29" s="102">
        <f>ROUND(SUM(BF97:BF448), 2)</f>
        <v>0</v>
      </c>
      <c r="G29" s="35"/>
      <c r="H29" s="35"/>
      <c r="I29" s="103">
        <v>0.15</v>
      </c>
      <c r="J29" s="102">
        <f>ROUND(ROUND((SUM(BF97:BF448)), 2)*I29, 2)</f>
        <v>0</v>
      </c>
      <c r="K29" s="38"/>
    </row>
    <row r="30" spans="2:11" s="1" customFormat="1" ht="14.4" hidden="1" customHeight="1" x14ac:dyDescent="0.35">
      <c r="B30" s="34"/>
      <c r="C30" s="35"/>
      <c r="D30" s="35"/>
      <c r="E30" s="42" t="s">
        <v>47</v>
      </c>
      <c r="F30" s="102">
        <f>ROUND(SUM(BG97:BG448), 2)</f>
        <v>0</v>
      </c>
      <c r="G30" s="35"/>
      <c r="H30" s="35"/>
      <c r="I30" s="103">
        <v>0.21</v>
      </c>
      <c r="J30" s="102">
        <v>0</v>
      </c>
      <c r="K30" s="38"/>
    </row>
    <row r="31" spans="2:11" s="1" customFormat="1" ht="14.4" hidden="1" customHeight="1" x14ac:dyDescent="0.35">
      <c r="B31" s="34"/>
      <c r="C31" s="35"/>
      <c r="D31" s="35"/>
      <c r="E31" s="42" t="s">
        <v>48</v>
      </c>
      <c r="F31" s="102">
        <f>ROUND(SUM(BH97:BH448), 2)</f>
        <v>0</v>
      </c>
      <c r="G31" s="35"/>
      <c r="H31" s="35"/>
      <c r="I31" s="103">
        <v>0.15</v>
      </c>
      <c r="J31" s="102">
        <v>0</v>
      </c>
      <c r="K31" s="38"/>
    </row>
    <row r="32" spans="2:11" s="1" customFormat="1" ht="14.4" hidden="1" customHeight="1" x14ac:dyDescent="0.35">
      <c r="B32" s="34"/>
      <c r="C32" s="35"/>
      <c r="D32" s="35"/>
      <c r="E32" s="42" t="s">
        <v>49</v>
      </c>
      <c r="F32" s="102">
        <f>ROUND(SUM(BI97:BI448), 2)</f>
        <v>0</v>
      </c>
      <c r="G32" s="35"/>
      <c r="H32" s="35"/>
      <c r="I32" s="103">
        <v>0</v>
      </c>
      <c r="J32" s="102">
        <v>0</v>
      </c>
      <c r="K32" s="38"/>
    </row>
    <row r="33" spans="2:11" s="1" customFormat="1" ht="7" customHeight="1" x14ac:dyDescent="0.35">
      <c r="B33" s="34"/>
      <c r="C33" s="35"/>
      <c r="D33" s="35"/>
      <c r="E33" s="35"/>
      <c r="F33" s="35"/>
      <c r="G33" s="35"/>
      <c r="H33" s="35"/>
      <c r="I33" s="90"/>
      <c r="J33" s="35"/>
      <c r="K33" s="38"/>
    </row>
    <row r="34" spans="2:11" s="1" customFormat="1" ht="25.4" customHeight="1" x14ac:dyDescent="0.35">
      <c r="B34" s="34"/>
      <c r="C34" s="104"/>
      <c r="D34" s="105" t="s">
        <v>50</v>
      </c>
      <c r="E34" s="65"/>
      <c r="F34" s="65"/>
      <c r="G34" s="106" t="s">
        <v>51</v>
      </c>
      <c r="H34" s="107" t="s">
        <v>52</v>
      </c>
      <c r="I34" s="108"/>
      <c r="J34" s="109">
        <f>SUM(J25:J32)</f>
        <v>0</v>
      </c>
      <c r="K34" s="110"/>
    </row>
    <row r="35" spans="2:11" s="1" customFormat="1" ht="14.4" customHeight="1" x14ac:dyDescent="0.35">
      <c r="B35" s="49"/>
      <c r="C35" s="50"/>
      <c r="D35" s="50"/>
      <c r="E35" s="50"/>
      <c r="F35" s="50"/>
      <c r="G35" s="50"/>
      <c r="H35" s="50"/>
      <c r="I35" s="111"/>
      <c r="J35" s="50"/>
      <c r="K35" s="51"/>
    </row>
    <row r="39" spans="2:11" s="1" customFormat="1" ht="7" customHeight="1" x14ac:dyDescent="0.35">
      <c r="B39" s="52"/>
      <c r="C39" s="53"/>
      <c r="D39" s="53"/>
      <c r="E39" s="53"/>
      <c r="F39" s="53"/>
      <c r="G39" s="53"/>
      <c r="H39" s="53"/>
      <c r="I39" s="112"/>
      <c r="J39" s="53"/>
      <c r="K39" s="113"/>
    </row>
    <row r="40" spans="2:11" s="1" customFormat="1" ht="37" customHeight="1" x14ac:dyDescent="0.35">
      <c r="B40" s="34"/>
      <c r="C40" s="23" t="s">
        <v>81</v>
      </c>
      <c r="D40" s="35"/>
      <c r="E40" s="35"/>
      <c r="F40" s="35"/>
      <c r="G40" s="35"/>
      <c r="H40" s="35"/>
      <c r="I40" s="90"/>
      <c r="J40" s="35"/>
      <c r="K40" s="38"/>
    </row>
    <row r="41" spans="2:11" s="1" customFormat="1" ht="7" customHeight="1" x14ac:dyDescent="0.35">
      <c r="B41" s="34"/>
      <c r="C41" s="35"/>
      <c r="D41" s="35"/>
      <c r="E41" s="35"/>
      <c r="F41" s="35"/>
      <c r="G41" s="35"/>
      <c r="H41" s="35"/>
      <c r="I41" s="90"/>
      <c r="J41" s="35"/>
      <c r="K41" s="38"/>
    </row>
    <row r="42" spans="2:11" s="1" customFormat="1" ht="14.4" customHeight="1" x14ac:dyDescent="0.35">
      <c r="B42" s="34"/>
      <c r="C42" s="30" t="s">
        <v>17</v>
      </c>
      <c r="D42" s="35"/>
      <c r="E42" s="35"/>
      <c r="F42" s="35"/>
      <c r="G42" s="35"/>
      <c r="H42" s="35"/>
      <c r="I42" s="90"/>
      <c r="J42" s="35"/>
      <c r="K42" s="38"/>
    </row>
    <row r="43" spans="2:11" s="1" customFormat="1" ht="23.25" customHeight="1" x14ac:dyDescent="0.35">
      <c r="B43" s="34"/>
      <c r="C43" s="35"/>
      <c r="D43" s="35"/>
      <c r="E43" s="258" t="str">
        <f>E7</f>
        <v>Realizace stavby bytových jednotek v obci Hněvotín</v>
      </c>
      <c r="F43" s="233"/>
      <c r="G43" s="233"/>
      <c r="H43" s="233"/>
      <c r="I43" s="90"/>
      <c r="J43" s="35"/>
      <c r="K43" s="38"/>
    </row>
    <row r="44" spans="2:11" s="1" customFormat="1" ht="7" customHeight="1" x14ac:dyDescent="0.35">
      <c r="B44" s="34"/>
      <c r="C44" s="35"/>
      <c r="D44" s="35"/>
      <c r="E44" s="35"/>
      <c r="F44" s="35"/>
      <c r="G44" s="35"/>
      <c r="H44" s="35"/>
      <c r="I44" s="90"/>
      <c r="J44" s="35"/>
      <c r="K44" s="38"/>
    </row>
    <row r="45" spans="2:11" s="1" customFormat="1" ht="18" customHeight="1" x14ac:dyDescent="0.35">
      <c r="B45" s="34"/>
      <c r="C45" s="30" t="s">
        <v>23</v>
      </c>
      <c r="D45" s="35"/>
      <c r="E45" s="35"/>
      <c r="F45" s="28" t="str">
        <f>F10</f>
        <v>Hněvotín</v>
      </c>
      <c r="G45" s="35"/>
      <c r="H45" s="35"/>
      <c r="I45" s="91" t="s">
        <v>25</v>
      </c>
      <c r="J45" s="92" t="str">
        <f>IF(J10="","",J10)</f>
        <v>20. 3. 2019</v>
      </c>
      <c r="K45" s="38"/>
    </row>
    <row r="46" spans="2:11" s="1" customFormat="1" ht="7" customHeight="1" x14ac:dyDescent="0.35">
      <c r="B46" s="34"/>
      <c r="C46" s="35"/>
      <c r="D46" s="35"/>
      <c r="E46" s="35"/>
      <c r="F46" s="35"/>
      <c r="G46" s="35"/>
      <c r="H46" s="35"/>
      <c r="I46" s="90"/>
      <c r="J46" s="35"/>
      <c r="K46" s="38"/>
    </row>
    <row r="47" spans="2:11" s="1" customFormat="1" ht="12" x14ac:dyDescent="0.35">
      <c r="B47" s="34"/>
      <c r="C47" s="30" t="s">
        <v>29</v>
      </c>
      <c r="D47" s="35"/>
      <c r="E47" s="35"/>
      <c r="F47" s="28" t="str">
        <f>E13</f>
        <v>Obec Hněvotín, č.p. 47,  783 47 Hněvotín</v>
      </c>
      <c r="G47" s="35"/>
      <c r="H47" s="35"/>
      <c r="I47" s="91" t="s">
        <v>35</v>
      </c>
      <c r="J47" s="28" t="str">
        <f>E19</f>
        <v xml:space="preserve"> </v>
      </c>
      <c r="K47" s="38"/>
    </row>
    <row r="48" spans="2:11" s="1" customFormat="1" ht="14.4" customHeight="1" x14ac:dyDescent="0.35">
      <c r="B48" s="34"/>
      <c r="C48" s="30" t="s">
        <v>33</v>
      </c>
      <c r="D48" s="35"/>
      <c r="E48" s="35"/>
      <c r="F48" s="28" t="str">
        <f>IF(E16="","",E16)</f>
        <v/>
      </c>
      <c r="G48" s="35"/>
      <c r="H48" s="35"/>
      <c r="I48" s="90"/>
      <c r="J48" s="35"/>
      <c r="K48" s="38"/>
    </row>
    <row r="49" spans="2:47" s="1" customFormat="1" ht="10.25" customHeight="1" x14ac:dyDescent="0.35">
      <c r="B49" s="34"/>
      <c r="C49" s="35"/>
      <c r="D49" s="35"/>
      <c r="E49" s="35"/>
      <c r="F49" s="35"/>
      <c r="G49" s="35"/>
      <c r="H49" s="35"/>
      <c r="I49" s="90"/>
      <c r="J49" s="35"/>
      <c r="K49" s="38"/>
    </row>
    <row r="50" spans="2:47" s="1" customFormat="1" ht="29.25" customHeight="1" x14ac:dyDescent="0.35">
      <c r="B50" s="34"/>
      <c r="C50" s="114" t="s">
        <v>82</v>
      </c>
      <c r="D50" s="104"/>
      <c r="E50" s="104"/>
      <c r="F50" s="104"/>
      <c r="G50" s="104"/>
      <c r="H50" s="104"/>
      <c r="I50" s="115"/>
      <c r="J50" s="116" t="s">
        <v>83</v>
      </c>
      <c r="K50" s="117"/>
    </row>
    <row r="51" spans="2:47" s="1" customFormat="1" ht="10.25" customHeight="1" x14ac:dyDescent="0.35">
      <c r="B51" s="34"/>
      <c r="C51" s="35"/>
      <c r="D51" s="35"/>
      <c r="E51" s="35"/>
      <c r="F51" s="35"/>
      <c r="G51" s="35"/>
      <c r="H51" s="35"/>
      <c r="I51" s="90"/>
      <c r="J51" s="35"/>
      <c r="K51" s="38"/>
    </row>
    <row r="52" spans="2:47" s="1" customFormat="1" ht="29.25" customHeight="1" x14ac:dyDescent="0.35">
      <c r="B52" s="34"/>
      <c r="C52" s="118" t="s">
        <v>84</v>
      </c>
      <c r="D52" s="35"/>
      <c r="E52" s="35"/>
      <c r="F52" s="35"/>
      <c r="G52" s="35"/>
      <c r="H52" s="35"/>
      <c r="I52" s="90"/>
      <c r="J52" s="100">
        <f>J97</f>
        <v>0</v>
      </c>
      <c r="K52" s="38"/>
      <c r="AU52" s="17" t="s">
        <v>85</v>
      </c>
    </row>
    <row r="53" spans="2:47" s="7" customFormat="1" ht="25" customHeight="1" x14ac:dyDescent="0.35">
      <c r="B53" s="119"/>
      <c r="C53" s="120"/>
      <c r="D53" s="121" t="s">
        <v>86</v>
      </c>
      <c r="E53" s="122"/>
      <c r="F53" s="122"/>
      <c r="G53" s="122"/>
      <c r="H53" s="122"/>
      <c r="I53" s="123"/>
      <c r="J53" s="124">
        <f>J98</f>
        <v>0</v>
      </c>
      <c r="K53" s="125"/>
    </row>
    <row r="54" spans="2:47" s="8" customFormat="1" ht="19.899999999999999" customHeight="1" x14ac:dyDescent="0.35">
      <c r="B54" s="126"/>
      <c r="C54" s="127"/>
      <c r="D54" s="128" t="s">
        <v>87</v>
      </c>
      <c r="E54" s="129"/>
      <c r="F54" s="129"/>
      <c r="G54" s="129"/>
      <c r="H54" s="129"/>
      <c r="I54" s="130"/>
      <c r="J54" s="131">
        <f>J99</f>
        <v>0</v>
      </c>
      <c r="K54" s="132"/>
    </row>
    <row r="55" spans="2:47" s="8" customFormat="1" ht="19.899999999999999" customHeight="1" x14ac:dyDescent="0.35">
      <c r="B55" s="126"/>
      <c r="C55" s="127"/>
      <c r="D55" s="128" t="s">
        <v>88</v>
      </c>
      <c r="E55" s="129"/>
      <c r="F55" s="129"/>
      <c r="G55" s="129"/>
      <c r="H55" s="129"/>
      <c r="I55" s="130"/>
      <c r="J55" s="131">
        <f>J114</f>
        <v>0</v>
      </c>
      <c r="K55" s="132"/>
    </row>
    <row r="56" spans="2:47" s="8" customFormat="1" ht="19.899999999999999" customHeight="1" x14ac:dyDescent="0.35">
      <c r="B56" s="126"/>
      <c r="C56" s="127"/>
      <c r="D56" s="128" t="s">
        <v>89</v>
      </c>
      <c r="E56" s="129"/>
      <c r="F56" s="129"/>
      <c r="G56" s="129"/>
      <c r="H56" s="129"/>
      <c r="I56" s="130"/>
      <c r="J56" s="131">
        <f>J127</f>
        <v>0</v>
      </c>
      <c r="K56" s="132"/>
    </row>
    <row r="57" spans="2:47" s="8" customFormat="1" ht="19.899999999999999" customHeight="1" x14ac:dyDescent="0.35">
      <c r="B57" s="126"/>
      <c r="C57" s="127"/>
      <c r="D57" s="128" t="s">
        <v>90</v>
      </c>
      <c r="E57" s="129"/>
      <c r="F57" s="129"/>
      <c r="G57" s="129"/>
      <c r="H57" s="129"/>
      <c r="I57" s="130"/>
      <c r="J57" s="131">
        <f>J133</f>
        <v>0</v>
      </c>
      <c r="K57" s="132"/>
    </row>
    <row r="58" spans="2:47" s="8" customFormat="1" ht="19.899999999999999" customHeight="1" x14ac:dyDescent="0.35">
      <c r="B58" s="126"/>
      <c r="C58" s="127"/>
      <c r="D58" s="128" t="s">
        <v>91</v>
      </c>
      <c r="E58" s="129"/>
      <c r="F58" s="129"/>
      <c r="G58" s="129"/>
      <c r="H58" s="129"/>
      <c r="I58" s="130"/>
      <c r="J58" s="131">
        <f>J156</f>
        <v>0</v>
      </c>
      <c r="K58" s="132"/>
    </row>
    <row r="59" spans="2:47" s="8" customFormat="1" ht="19.899999999999999" customHeight="1" x14ac:dyDescent="0.35">
      <c r="B59" s="126"/>
      <c r="C59" s="127"/>
      <c r="D59" s="128" t="s">
        <v>92</v>
      </c>
      <c r="E59" s="129"/>
      <c r="F59" s="129"/>
      <c r="G59" s="129"/>
      <c r="H59" s="129"/>
      <c r="I59" s="130"/>
      <c r="J59" s="131">
        <f>J212</f>
        <v>0</v>
      </c>
      <c r="K59" s="132"/>
    </row>
    <row r="60" spans="2:47" s="8" customFormat="1" ht="19.899999999999999" customHeight="1" x14ac:dyDescent="0.35">
      <c r="B60" s="126"/>
      <c r="C60" s="127"/>
      <c r="D60" s="128" t="s">
        <v>93</v>
      </c>
      <c r="E60" s="129"/>
      <c r="F60" s="129"/>
      <c r="G60" s="129"/>
      <c r="H60" s="129"/>
      <c r="I60" s="130"/>
      <c r="J60" s="131">
        <f>J214</f>
        <v>0</v>
      </c>
      <c r="K60" s="132"/>
    </row>
    <row r="61" spans="2:47" s="8" customFormat="1" ht="19.899999999999999" customHeight="1" x14ac:dyDescent="0.35">
      <c r="B61" s="126"/>
      <c r="C61" s="127"/>
      <c r="D61" s="128" t="s">
        <v>94</v>
      </c>
      <c r="E61" s="129"/>
      <c r="F61" s="129"/>
      <c r="G61" s="129"/>
      <c r="H61" s="129"/>
      <c r="I61" s="130"/>
      <c r="J61" s="131">
        <f>J216</f>
        <v>0</v>
      </c>
      <c r="K61" s="132"/>
    </row>
    <row r="62" spans="2:47" s="8" customFormat="1" ht="19.899999999999999" customHeight="1" x14ac:dyDescent="0.35">
      <c r="B62" s="126"/>
      <c r="C62" s="127"/>
      <c r="D62" s="128" t="s">
        <v>95</v>
      </c>
      <c r="E62" s="129"/>
      <c r="F62" s="129"/>
      <c r="G62" s="129"/>
      <c r="H62" s="129"/>
      <c r="I62" s="130"/>
      <c r="J62" s="131">
        <f>J218</f>
        <v>0</v>
      </c>
      <c r="K62" s="132"/>
    </row>
    <row r="63" spans="2:47" s="8" customFormat="1" ht="19.899999999999999" customHeight="1" x14ac:dyDescent="0.35">
      <c r="B63" s="126"/>
      <c r="C63" s="127"/>
      <c r="D63" s="128" t="s">
        <v>96</v>
      </c>
      <c r="E63" s="129"/>
      <c r="F63" s="129"/>
      <c r="G63" s="129"/>
      <c r="H63" s="129"/>
      <c r="I63" s="130"/>
      <c r="J63" s="131">
        <f>J220</f>
        <v>0</v>
      </c>
      <c r="K63" s="132"/>
    </row>
    <row r="64" spans="2:47" s="8" customFormat="1" ht="19.899999999999999" customHeight="1" x14ac:dyDescent="0.35">
      <c r="B64" s="126"/>
      <c r="C64" s="127"/>
      <c r="D64" s="128" t="s">
        <v>97</v>
      </c>
      <c r="E64" s="129"/>
      <c r="F64" s="129"/>
      <c r="G64" s="129"/>
      <c r="H64" s="129"/>
      <c r="I64" s="130"/>
      <c r="J64" s="131">
        <f>J271</f>
        <v>0</v>
      </c>
      <c r="K64" s="132"/>
    </row>
    <row r="65" spans="2:11" s="8" customFormat="1" ht="19.899999999999999" customHeight="1" x14ac:dyDescent="0.35">
      <c r="B65" s="126"/>
      <c r="C65" s="127"/>
      <c r="D65" s="128" t="s">
        <v>98</v>
      </c>
      <c r="E65" s="129"/>
      <c r="F65" s="129"/>
      <c r="G65" s="129"/>
      <c r="H65" s="129"/>
      <c r="I65" s="130"/>
      <c r="J65" s="131">
        <f>J277</f>
        <v>0</v>
      </c>
      <c r="K65" s="132"/>
    </row>
    <row r="66" spans="2:11" s="7" customFormat="1" ht="25" customHeight="1" x14ac:dyDescent="0.35">
      <c r="B66" s="119"/>
      <c r="C66" s="120"/>
      <c r="D66" s="121" t="s">
        <v>99</v>
      </c>
      <c r="E66" s="122"/>
      <c r="F66" s="122"/>
      <c r="G66" s="122"/>
      <c r="H66" s="122"/>
      <c r="I66" s="123"/>
      <c r="J66" s="124">
        <f>J279</f>
        <v>0</v>
      </c>
      <c r="K66" s="125"/>
    </row>
    <row r="67" spans="2:11" s="8" customFormat="1" ht="19.899999999999999" customHeight="1" x14ac:dyDescent="0.35">
      <c r="B67" s="126"/>
      <c r="C67" s="127"/>
      <c r="D67" s="128" t="s">
        <v>100</v>
      </c>
      <c r="E67" s="129"/>
      <c r="F67" s="129"/>
      <c r="G67" s="129"/>
      <c r="H67" s="129"/>
      <c r="I67" s="130"/>
      <c r="J67" s="131">
        <f>J280</f>
        <v>0</v>
      </c>
      <c r="K67" s="132"/>
    </row>
    <row r="68" spans="2:11" s="8" customFormat="1" ht="19.899999999999999" customHeight="1" x14ac:dyDescent="0.35">
      <c r="B68" s="126"/>
      <c r="C68" s="127"/>
      <c r="D68" s="128" t="s">
        <v>101</v>
      </c>
      <c r="E68" s="129"/>
      <c r="F68" s="129"/>
      <c r="G68" s="129"/>
      <c r="H68" s="129"/>
      <c r="I68" s="130"/>
      <c r="J68" s="131">
        <f>J289</f>
        <v>0</v>
      </c>
      <c r="K68" s="132"/>
    </row>
    <row r="69" spans="2:11" s="8" customFormat="1" ht="19.899999999999999" customHeight="1" x14ac:dyDescent="0.35">
      <c r="B69" s="126"/>
      <c r="C69" s="127"/>
      <c r="D69" s="128" t="s">
        <v>102</v>
      </c>
      <c r="E69" s="129"/>
      <c r="F69" s="129"/>
      <c r="G69" s="129"/>
      <c r="H69" s="129"/>
      <c r="I69" s="130"/>
      <c r="J69" s="131">
        <f>J318</f>
        <v>0</v>
      </c>
      <c r="K69" s="132"/>
    </row>
    <row r="70" spans="2:11" s="8" customFormat="1" ht="19.899999999999999" customHeight="1" x14ac:dyDescent="0.35">
      <c r="B70" s="126"/>
      <c r="C70" s="127"/>
      <c r="D70" s="128" t="s">
        <v>103</v>
      </c>
      <c r="E70" s="129"/>
      <c r="F70" s="129"/>
      <c r="G70" s="129"/>
      <c r="H70" s="129"/>
      <c r="I70" s="130"/>
      <c r="J70" s="131">
        <f>J324</f>
        <v>0</v>
      </c>
      <c r="K70" s="132"/>
    </row>
    <row r="71" spans="2:11" s="8" customFormat="1" ht="19.899999999999999" customHeight="1" x14ac:dyDescent="0.35">
      <c r="B71" s="126"/>
      <c r="C71" s="127"/>
      <c r="D71" s="128" t="s">
        <v>104</v>
      </c>
      <c r="E71" s="129"/>
      <c r="F71" s="129"/>
      <c r="G71" s="129"/>
      <c r="H71" s="129"/>
      <c r="I71" s="130"/>
      <c r="J71" s="131">
        <f>J330</f>
        <v>0</v>
      </c>
      <c r="K71" s="132"/>
    </row>
    <row r="72" spans="2:11" s="8" customFormat="1" ht="19.899999999999999" customHeight="1" x14ac:dyDescent="0.35">
      <c r="B72" s="126"/>
      <c r="C72" s="127"/>
      <c r="D72" s="128" t="s">
        <v>105</v>
      </c>
      <c r="E72" s="129"/>
      <c r="F72" s="129"/>
      <c r="G72" s="129"/>
      <c r="H72" s="129"/>
      <c r="I72" s="130"/>
      <c r="J72" s="131">
        <f>J347</f>
        <v>0</v>
      </c>
      <c r="K72" s="132"/>
    </row>
    <row r="73" spans="2:11" s="8" customFormat="1" ht="19.899999999999999" customHeight="1" x14ac:dyDescent="0.35">
      <c r="B73" s="126"/>
      <c r="C73" s="127"/>
      <c r="D73" s="128" t="s">
        <v>106</v>
      </c>
      <c r="E73" s="129"/>
      <c r="F73" s="129"/>
      <c r="G73" s="129"/>
      <c r="H73" s="129"/>
      <c r="I73" s="130"/>
      <c r="J73" s="131">
        <f>J364</f>
        <v>0</v>
      </c>
      <c r="K73" s="132"/>
    </row>
    <row r="74" spans="2:11" s="8" customFormat="1" ht="19.899999999999999" customHeight="1" x14ac:dyDescent="0.35">
      <c r="B74" s="126"/>
      <c r="C74" s="127"/>
      <c r="D74" s="128" t="s">
        <v>107</v>
      </c>
      <c r="E74" s="129"/>
      <c r="F74" s="129"/>
      <c r="G74" s="129"/>
      <c r="H74" s="129"/>
      <c r="I74" s="130"/>
      <c r="J74" s="131">
        <f>J379</f>
        <v>0</v>
      </c>
      <c r="K74" s="132"/>
    </row>
    <row r="75" spans="2:11" s="8" customFormat="1" ht="19.899999999999999" customHeight="1" x14ac:dyDescent="0.35">
      <c r="B75" s="126"/>
      <c r="C75" s="127"/>
      <c r="D75" s="128" t="s">
        <v>108</v>
      </c>
      <c r="E75" s="129"/>
      <c r="F75" s="129"/>
      <c r="G75" s="129"/>
      <c r="H75" s="129"/>
      <c r="I75" s="130"/>
      <c r="J75" s="131">
        <f>J426</f>
        <v>0</v>
      </c>
      <c r="K75" s="132"/>
    </row>
    <row r="76" spans="2:11" s="7" customFormat="1" ht="25" customHeight="1" x14ac:dyDescent="0.35">
      <c r="B76" s="119"/>
      <c r="C76" s="120"/>
      <c r="D76" s="121" t="s">
        <v>109</v>
      </c>
      <c r="E76" s="122"/>
      <c r="F76" s="122"/>
      <c r="G76" s="122"/>
      <c r="H76" s="122"/>
      <c r="I76" s="123"/>
      <c r="J76" s="124">
        <f>J438</f>
        <v>0</v>
      </c>
      <c r="K76" s="125"/>
    </row>
    <row r="77" spans="2:11" s="8" customFormat="1" ht="19.899999999999999" customHeight="1" x14ac:dyDescent="0.35">
      <c r="B77" s="126"/>
      <c r="C77" s="127"/>
      <c r="D77" s="128" t="s">
        <v>110</v>
      </c>
      <c r="E77" s="129"/>
      <c r="F77" s="129"/>
      <c r="G77" s="129"/>
      <c r="H77" s="129"/>
      <c r="I77" s="130"/>
      <c r="J77" s="131">
        <f>J439</f>
        <v>0</v>
      </c>
      <c r="K77" s="132"/>
    </row>
    <row r="78" spans="2:11" s="8" customFormat="1" ht="19.899999999999999" customHeight="1" x14ac:dyDescent="0.35">
      <c r="B78" s="126"/>
      <c r="C78" s="127"/>
      <c r="D78" s="128" t="s">
        <v>111</v>
      </c>
      <c r="E78" s="129"/>
      <c r="F78" s="129"/>
      <c r="G78" s="129"/>
      <c r="H78" s="129"/>
      <c r="I78" s="130"/>
      <c r="J78" s="131">
        <f>J441</f>
        <v>0</v>
      </c>
      <c r="K78" s="132"/>
    </row>
    <row r="79" spans="2:11" s="8" customFormat="1" ht="19.899999999999999" customHeight="1" x14ac:dyDescent="0.35">
      <c r="B79" s="126"/>
      <c r="C79" s="127"/>
      <c r="D79" s="128" t="s">
        <v>112</v>
      </c>
      <c r="E79" s="129"/>
      <c r="F79" s="129"/>
      <c r="G79" s="129"/>
      <c r="H79" s="129"/>
      <c r="I79" s="130"/>
      <c r="J79" s="131">
        <f>J446</f>
        <v>0</v>
      </c>
      <c r="K79" s="132"/>
    </row>
    <row r="80" spans="2:11" s="1" customFormat="1" ht="21.75" customHeight="1" x14ac:dyDescent="0.35">
      <c r="B80" s="34"/>
      <c r="C80" s="35"/>
      <c r="D80" s="35"/>
      <c r="E80" s="35"/>
      <c r="F80" s="35"/>
      <c r="G80" s="35"/>
      <c r="H80" s="35"/>
      <c r="I80" s="90"/>
      <c r="J80" s="35"/>
      <c r="K80" s="38"/>
    </row>
    <row r="81" spans="2:20" s="1" customFormat="1" ht="7" customHeight="1" x14ac:dyDescent="0.35">
      <c r="B81" s="49"/>
      <c r="C81" s="50"/>
      <c r="D81" s="50"/>
      <c r="E81" s="50"/>
      <c r="F81" s="50"/>
      <c r="G81" s="50"/>
      <c r="H81" s="50"/>
      <c r="I81" s="111"/>
      <c r="J81" s="50"/>
      <c r="K81" s="51"/>
    </row>
    <row r="85" spans="2:20" s="1" customFormat="1" ht="7" customHeight="1" x14ac:dyDescent="0.35">
      <c r="B85" s="52"/>
      <c r="C85" s="53"/>
      <c r="D85" s="53"/>
      <c r="E85" s="53"/>
      <c r="F85" s="53"/>
      <c r="G85" s="53"/>
      <c r="H85" s="53"/>
      <c r="I85" s="112"/>
      <c r="J85" s="53"/>
      <c r="K85" s="53"/>
      <c r="L85" s="34"/>
    </row>
    <row r="86" spans="2:20" s="1" customFormat="1" ht="37" customHeight="1" x14ac:dyDescent="0.35">
      <c r="B86" s="34"/>
      <c r="C86" s="54" t="s">
        <v>113</v>
      </c>
      <c r="L86" s="34"/>
    </row>
    <row r="87" spans="2:20" s="1" customFormat="1" ht="7" customHeight="1" x14ac:dyDescent="0.35">
      <c r="B87" s="34"/>
      <c r="L87" s="34"/>
    </row>
    <row r="88" spans="2:20" s="1" customFormat="1" ht="14.4" customHeight="1" x14ac:dyDescent="0.35">
      <c r="B88" s="34"/>
      <c r="C88" s="56" t="s">
        <v>17</v>
      </c>
      <c r="L88" s="34"/>
    </row>
    <row r="89" spans="2:20" s="1" customFormat="1" ht="23.25" customHeight="1" x14ac:dyDescent="0.35">
      <c r="B89" s="34"/>
      <c r="E89" s="241" t="str">
        <f>E7</f>
        <v>Realizace stavby bytových jednotek v obci Hněvotín</v>
      </c>
      <c r="F89" s="223"/>
      <c r="G89" s="223"/>
      <c r="H89" s="223"/>
      <c r="L89" s="34"/>
    </row>
    <row r="90" spans="2:20" s="1" customFormat="1" ht="7" customHeight="1" x14ac:dyDescent="0.35">
      <c r="B90" s="34"/>
      <c r="L90" s="34"/>
    </row>
    <row r="91" spans="2:20" s="1" customFormat="1" ht="18" customHeight="1" x14ac:dyDescent="0.35">
      <c r="B91" s="34"/>
      <c r="C91" s="56" t="s">
        <v>23</v>
      </c>
      <c r="F91" s="133" t="str">
        <f>F10</f>
        <v>Hněvotín</v>
      </c>
      <c r="I91" s="134" t="s">
        <v>25</v>
      </c>
      <c r="J91" s="60" t="str">
        <f>IF(J10="","",J10)</f>
        <v>20. 3. 2019</v>
      </c>
      <c r="L91" s="34"/>
    </row>
    <row r="92" spans="2:20" s="1" customFormat="1" ht="7" customHeight="1" x14ac:dyDescent="0.35">
      <c r="B92" s="34"/>
      <c r="L92" s="34"/>
    </row>
    <row r="93" spans="2:20" s="1" customFormat="1" ht="12" x14ac:dyDescent="0.35">
      <c r="B93" s="34"/>
      <c r="C93" s="56" t="s">
        <v>29</v>
      </c>
      <c r="F93" s="133" t="str">
        <f>E13</f>
        <v>Obec Hněvotín, č.p. 47,  783 47 Hněvotín</v>
      </c>
      <c r="I93" s="134" t="s">
        <v>35</v>
      </c>
      <c r="J93" s="133" t="str">
        <f>E19</f>
        <v xml:space="preserve"> </v>
      </c>
      <c r="L93" s="34"/>
    </row>
    <row r="94" spans="2:20" s="1" customFormat="1" ht="14.4" customHeight="1" x14ac:dyDescent="0.35">
      <c r="B94" s="34"/>
      <c r="C94" s="56" t="s">
        <v>33</v>
      </c>
      <c r="F94" s="133" t="str">
        <f>IF(E16="","",E16)</f>
        <v/>
      </c>
      <c r="L94" s="34"/>
    </row>
    <row r="95" spans="2:20" s="1" customFormat="1" ht="10.25" customHeight="1" x14ac:dyDescent="0.35">
      <c r="B95" s="34"/>
      <c r="L95" s="34"/>
    </row>
    <row r="96" spans="2:20" s="9" customFormat="1" ht="29.25" customHeight="1" x14ac:dyDescent="0.35">
      <c r="B96" s="135"/>
      <c r="C96" s="136" t="s">
        <v>114</v>
      </c>
      <c r="D96" s="137" t="s">
        <v>59</v>
      </c>
      <c r="E96" s="137" t="s">
        <v>55</v>
      </c>
      <c r="F96" s="137" t="s">
        <v>115</v>
      </c>
      <c r="G96" s="137" t="s">
        <v>116</v>
      </c>
      <c r="H96" s="137" t="s">
        <v>117</v>
      </c>
      <c r="I96" s="138" t="s">
        <v>118</v>
      </c>
      <c r="J96" s="137" t="s">
        <v>83</v>
      </c>
      <c r="K96" s="139" t="s">
        <v>119</v>
      </c>
      <c r="L96" s="135"/>
      <c r="M96" s="67" t="s">
        <v>120</v>
      </c>
      <c r="N96" s="68" t="s">
        <v>44</v>
      </c>
      <c r="O96" s="68" t="s">
        <v>121</v>
      </c>
      <c r="P96" s="68" t="s">
        <v>122</v>
      </c>
      <c r="Q96" s="68" t="s">
        <v>123</v>
      </c>
      <c r="R96" s="68" t="s">
        <v>124</v>
      </c>
      <c r="S96" s="68" t="s">
        <v>125</v>
      </c>
      <c r="T96" s="69" t="s">
        <v>126</v>
      </c>
    </row>
    <row r="97" spans="2:65" s="1" customFormat="1" ht="29.25" customHeight="1" x14ac:dyDescent="0.35">
      <c r="B97" s="34"/>
      <c r="C97" s="71" t="s">
        <v>84</v>
      </c>
      <c r="J97" s="140">
        <f>BK97</f>
        <v>0</v>
      </c>
      <c r="L97" s="34"/>
      <c r="M97" s="70"/>
      <c r="N97" s="61"/>
      <c r="O97" s="61"/>
      <c r="P97" s="141">
        <f>P98+P279+P438</f>
        <v>0</v>
      </c>
      <c r="Q97" s="61"/>
      <c r="R97" s="141">
        <f>R98+R279+R438</f>
        <v>92.357000729999996</v>
      </c>
      <c r="S97" s="61"/>
      <c r="T97" s="142">
        <f>T98+T279+T438</f>
        <v>50.508877999999996</v>
      </c>
      <c r="AT97" s="17" t="s">
        <v>73</v>
      </c>
      <c r="AU97" s="17" t="s">
        <v>85</v>
      </c>
      <c r="BK97" s="143">
        <f>BK98+BK279+BK438</f>
        <v>0</v>
      </c>
    </row>
    <row r="98" spans="2:65" s="10" customFormat="1" ht="37.4" customHeight="1" x14ac:dyDescent="0.35">
      <c r="B98" s="144"/>
      <c r="D98" s="145" t="s">
        <v>73</v>
      </c>
      <c r="E98" s="146" t="s">
        <v>127</v>
      </c>
      <c r="F98" s="146" t="s">
        <v>128</v>
      </c>
      <c r="I98" s="147"/>
      <c r="J98" s="148">
        <f>BK98</f>
        <v>0</v>
      </c>
      <c r="L98" s="144"/>
      <c r="M98" s="149"/>
      <c r="N98" s="150"/>
      <c r="O98" s="150"/>
      <c r="P98" s="151">
        <f>P99+P114+P127+P133+P156+P212+P214+P216+P218+P220+P271+P277</f>
        <v>0</v>
      </c>
      <c r="Q98" s="150"/>
      <c r="R98" s="151">
        <f>R99+R114+R127+R133+R156+R212+R214+R216+R218+R220+R271+R277</f>
        <v>88.548901369999996</v>
      </c>
      <c r="S98" s="150"/>
      <c r="T98" s="152">
        <f>T99+T114+T127+T133+T156+T212+T214+T216+T218+T220+T271+T277</f>
        <v>49.745624999999997</v>
      </c>
      <c r="AR98" s="145" t="s">
        <v>22</v>
      </c>
      <c r="AT98" s="153" t="s">
        <v>73</v>
      </c>
      <c r="AU98" s="153" t="s">
        <v>74</v>
      </c>
      <c r="AY98" s="145" t="s">
        <v>129</v>
      </c>
      <c r="BK98" s="154">
        <f>BK99+BK114+BK127+BK133+BK156+BK212+BK214+BK216+BK218+BK220+BK271+BK277</f>
        <v>0</v>
      </c>
    </row>
    <row r="99" spans="2:65" s="10" customFormat="1" ht="19.899999999999999" customHeight="1" x14ac:dyDescent="0.35">
      <c r="B99" s="144"/>
      <c r="D99" s="155" t="s">
        <v>73</v>
      </c>
      <c r="E99" s="156" t="s">
        <v>22</v>
      </c>
      <c r="F99" s="156" t="s">
        <v>130</v>
      </c>
      <c r="I99" s="147"/>
      <c r="J99" s="157">
        <f>BK99</f>
        <v>0</v>
      </c>
      <c r="L99" s="144"/>
      <c r="M99" s="149"/>
      <c r="N99" s="150"/>
      <c r="O99" s="150"/>
      <c r="P99" s="151">
        <f>SUM(P100:P113)</f>
        <v>0</v>
      </c>
      <c r="Q99" s="150"/>
      <c r="R99" s="151">
        <f>SUM(R100:R113)</f>
        <v>0</v>
      </c>
      <c r="S99" s="150"/>
      <c r="T99" s="152">
        <f>SUM(T100:T113)</f>
        <v>0</v>
      </c>
      <c r="AR99" s="145" t="s">
        <v>22</v>
      </c>
      <c r="AT99" s="153" t="s">
        <v>73</v>
      </c>
      <c r="AU99" s="153" t="s">
        <v>22</v>
      </c>
      <c r="AY99" s="145" t="s">
        <v>129</v>
      </c>
      <c r="BK99" s="154">
        <f>SUM(BK100:BK113)</f>
        <v>0</v>
      </c>
    </row>
    <row r="100" spans="2:65" s="1" customFormat="1" ht="31.5" customHeight="1" x14ac:dyDescent="0.35">
      <c r="B100" s="158"/>
      <c r="C100" s="159" t="s">
        <v>22</v>
      </c>
      <c r="D100" s="159" t="s">
        <v>131</v>
      </c>
      <c r="E100" s="160" t="s">
        <v>132</v>
      </c>
      <c r="F100" s="161" t="s">
        <v>133</v>
      </c>
      <c r="G100" s="162" t="s">
        <v>134</v>
      </c>
      <c r="H100" s="163">
        <v>26.331</v>
      </c>
      <c r="I100" s="164"/>
      <c r="J100" s="165">
        <f>ROUND(I100*H100,2)</f>
        <v>0</v>
      </c>
      <c r="K100" s="161" t="s">
        <v>135</v>
      </c>
      <c r="L100" s="34"/>
      <c r="M100" s="166" t="s">
        <v>3</v>
      </c>
      <c r="N100" s="167" t="s">
        <v>46</v>
      </c>
      <c r="O100" s="35"/>
      <c r="P100" s="168">
        <f>O100*H100</f>
        <v>0</v>
      </c>
      <c r="Q100" s="168">
        <v>0</v>
      </c>
      <c r="R100" s="168">
        <f>Q100*H100</f>
        <v>0</v>
      </c>
      <c r="S100" s="168">
        <v>0</v>
      </c>
      <c r="T100" s="169">
        <f>S100*H100</f>
        <v>0</v>
      </c>
      <c r="AR100" s="17" t="s">
        <v>136</v>
      </c>
      <c r="AT100" s="17" t="s">
        <v>131</v>
      </c>
      <c r="AU100" s="17" t="s">
        <v>137</v>
      </c>
      <c r="AY100" s="17" t="s">
        <v>129</v>
      </c>
      <c r="BE100" s="170">
        <f>IF(N100="základní",J100,0)</f>
        <v>0</v>
      </c>
      <c r="BF100" s="170">
        <f>IF(N100="snížená",J100,0)</f>
        <v>0</v>
      </c>
      <c r="BG100" s="170">
        <f>IF(N100="zákl. přenesená",J100,0)</f>
        <v>0</v>
      </c>
      <c r="BH100" s="170">
        <f>IF(N100="sníž. přenesená",J100,0)</f>
        <v>0</v>
      </c>
      <c r="BI100" s="170">
        <f>IF(N100="nulová",J100,0)</f>
        <v>0</v>
      </c>
      <c r="BJ100" s="17" t="s">
        <v>137</v>
      </c>
      <c r="BK100" s="170">
        <f>ROUND(I100*H100,2)</f>
        <v>0</v>
      </c>
      <c r="BL100" s="17" t="s">
        <v>136</v>
      </c>
      <c r="BM100" s="17" t="s">
        <v>138</v>
      </c>
    </row>
    <row r="101" spans="2:65" s="11" customFormat="1" ht="12" x14ac:dyDescent="0.35">
      <c r="B101" s="171"/>
      <c r="D101" s="172" t="s">
        <v>139</v>
      </c>
      <c r="E101" s="173" t="s">
        <v>3</v>
      </c>
      <c r="F101" s="174" t="s">
        <v>140</v>
      </c>
      <c r="H101" s="175">
        <v>15.627000000000001</v>
      </c>
      <c r="I101" s="176"/>
      <c r="L101" s="171"/>
      <c r="M101" s="177"/>
      <c r="N101" s="178"/>
      <c r="O101" s="178"/>
      <c r="P101" s="178"/>
      <c r="Q101" s="178"/>
      <c r="R101" s="178"/>
      <c r="S101" s="178"/>
      <c r="T101" s="179"/>
      <c r="AT101" s="173" t="s">
        <v>139</v>
      </c>
      <c r="AU101" s="173" t="s">
        <v>137</v>
      </c>
      <c r="AV101" s="11" t="s">
        <v>137</v>
      </c>
      <c r="AW101" s="11" t="s">
        <v>37</v>
      </c>
      <c r="AX101" s="11" t="s">
        <v>74</v>
      </c>
      <c r="AY101" s="173" t="s">
        <v>129</v>
      </c>
    </row>
    <row r="102" spans="2:65" s="11" customFormat="1" ht="24" x14ac:dyDescent="0.35">
      <c r="B102" s="171"/>
      <c r="D102" s="172" t="s">
        <v>139</v>
      </c>
      <c r="E102" s="173" t="s">
        <v>3</v>
      </c>
      <c r="F102" s="174" t="s">
        <v>141</v>
      </c>
      <c r="H102" s="175">
        <v>10.704000000000001</v>
      </c>
      <c r="I102" s="176"/>
      <c r="L102" s="171"/>
      <c r="M102" s="177"/>
      <c r="N102" s="178"/>
      <c r="O102" s="178"/>
      <c r="P102" s="178"/>
      <c r="Q102" s="178"/>
      <c r="R102" s="178"/>
      <c r="S102" s="178"/>
      <c r="T102" s="179"/>
      <c r="AT102" s="173" t="s">
        <v>139</v>
      </c>
      <c r="AU102" s="173" t="s">
        <v>137</v>
      </c>
      <c r="AV102" s="11" t="s">
        <v>137</v>
      </c>
      <c r="AW102" s="11" t="s">
        <v>37</v>
      </c>
      <c r="AX102" s="11" t="s">
        <v>74</v>
      </c>
      <c r="AY102" s="173" t="s">
        <v>129</v>
      </c>
    </row>
    <row r="103" spans="2:65" s="12" customFormat="1" ht="12" x14ac:dyDescent="0.35">
      <c r="B103" s="180"/>
      <c r="D103" s="181" t="s">
        <v>139</v>
      </c>
      <c r="E103" s="182" t="s">
        <v>3</v>
      </c>
      <c r="F103" s="183" t="s">
        <v>142</v>
      </c>
      <c r="H103" s="184">
        <v>26.331</v>
      </c>
      <c r="I103" s="185"/>
      <c r="L103" s="180"/>
      <c r="M103" s="186"/>
      <c r="N103" s="187"/>
      <c r="O103" s="187"/>
      <c r="P103" s="187"/>
      <c r="Q103" s="187"/>
      <c r="R103" s="187"/>
      <c r="S103" s="187"/>
      <c r="T103" s="188"/>
      <c r="AT103" s="189" t="s">
        <v>139</v>
      </c>
      <c r="AU103" s="189" t="s">
        <v>137</v>
      </c>
      <c r="AV103" s="12" t="s">
        <v>136</v>
      </c>
      <c r="AW103" s="12" t="s">
        <v>37</v>
      </c>
      <c r="AX103" s="12" t="s">
        <v>22</v>
      </c>
      <c r="AY103" s="189" t="s">
        <v>129</v>
      </c>
    </row>
    <row r="104" spans="2:65" s="1" customFormat="1" ht="44.25" customHeight="1" x14ac:dyDescent="0.35">
      <c r="B104" s="158"/>
      <c r="C104" s="159" t="s">
        <v>137</v>
      </c>
      <c r="D104" s="159" t="s">
        <v>131</v>
      </c>
      <c r="E104" s="160" t="s">
        <v>143</v>
      </c>
      <c r="F104" s="161" t="s">
        <v>144</v>
      </c>
      <c r="G104" s="162" t="s">
        <v>134</v>
      </c>
      <c r="H104" s="163">
        <v>26.331</v>
      </c>
      <c r="I104" s="164"/>
      <c r="J104" s="165">
        <f>ROUND(I104*H104,2)</f>
        <v>0</v>
      </c>
      <c r="K104" s="161" t="s">
        <v>135</v>
      </c>
      <c r="L104" s="34"/>
      <c r="M104" s="166" t="s">
        <v>3</v>
      </c>
      <c r="N104" s="167" t="s">
        <v>46</v>
      </c>
      <c r="O104" s="35"/>
      <c r="P104" s="168">
        <f>O104*H104</f>
        <v>0</v>
      </c>
      <c r="Q104" s="168">
        <v>0</v>
      </c>
      <c r="R104" s="168">
        <f>Q104*H104</f>
        <v>0</v>
      </c>
      <c r="S104" s="168">
        <v>0</v>
      </c>
      <c r="T104" s="169">
        <f>S104*H104</f>
        <v>0</v>
      </c>
      <c r="AR104" s="17" t="s">
        <v>136</v>
      </c>
      <c r="AT104" s="17" t="s">
        <v>131</v>
      </c>
      <c r="AU104" s="17" t="s">
        <v>137</v>
      </c>
      <c r="AY104" s="17" t="s">
        <v>129</v>
      </c>
      <c r="BE104" s="170">
        <f>IF(N104="základní",J104,0)</f>
        <v>0</v>
      </c>
      <c r="BF104" s="170">
        <f>IF(N104="snížená",J104,0)</f>
        <v>0</v>
      </c>
      <c r="BG104" s="170">
        <f>IF(N104="zákl. přenesená",J104,0)</f>
        <v>0</v>
      </c>
      <c r="BH104" s="170">
        <f>IF(N104="sníž. přenesená",J104,0)</f>
        <v>0</v>
      </c>
      <c r="BI104" s="170">
        <f>IF(N104="nulová",J104,0)</f>
        <v>0</v>
      </c>
      <c r="BJ104" s="17" t="s">
        <v>137</v>
      </c>
      <c r="BK104" s="170">
        <f>ROUND(I104*H104,2)</f>
        <v>0</v>
      </c>
      <c r="BL104" s="17" t="s">
        <v>136</v>
      </c>
      <c r="BM104" s="17" t="s">
        <v>145</v>
      </c>
    </row>
    <row r="105" spans="2:65" s="1" customFormat="1" ht="31.5" customHeight="1" x14ac:dyDescent="0.35">
      <c r="B105" s="158"/>
      <c r="C105" s="159" t="s">
        <v>146</v>
      </c>
      <c r="D105" s="159" t="s">
        <v>131</v>
      </c>
      <c r="E105" s="160" t="s">
        <v>147</v>
      </c>
      <c r="F105" s="161" t="s">
        <v>148</v>
      </c>
      <c r="G105" s="162" t="s">
        <v>134</v>
      </c>
      <c r="H105" s="163">
        <v>26.331</v>
      </c>
      <c r="I105" s="164"/>
      <c r="J105" s="165">
        <f>ROUND(I105*H105,2)</f>
        <v>0</v>
      </c>
      <c r="K105" s="161" t="s">
        <v>135</v>
      </c>
      <c r="L105" s="34"/>
      <c r="M105" s="166" t="s">
        <v>3</v>
      </c>
      <c r="N105" s="167" t="s">
        <v>46</v>
      </c>
      <c r="O105" s="35"/>
      <c r="P105" s="168">
        <f>O105*H105</f>
        <v>0</v>
      </c>
      <c r="Q105" s="168">
        <v>0</v>
      </c>
      <c r="R105" s="168">
        <f>Q105*H105</f>
        <v>0</v>
      </c>
      <c r="S105" s="168">
        <v>0</v>
      </c>
      <c r="T105" s="169">
        <f>S105*H105</f>
        <v>0</v>
      </c>
      <c r="AR105" s="17" t="s">
        <v>136</v>
      </c>
      <c r="AT105" s="17" t="s">
        <v>131</v>
      </c>
      <c r="AU105" s="17" t="s">
        <v>137</v>
      </c>
      <c r="AY105" s="17" t="s">
        <v>129</v>
      </c>
      <c r="BE105" s="170">
        <f>IF(N105="základní",J105,0)</f>
        <v>0</v>
      </c>
      <c r="BF105" s="170">
        <f>IF(N105="snížená",J105,0)</f>
        <v>0</v>
      </c>
      <c r="BG105" s="170">
        <f>IF(N105="zákl. přenesená",J105,0)</f>
        <v>0</v>
      </c>
      <c r="BH105" s="170">
        <f>IF(N105="sníž. přenesená",J105,0)</f>
        <v>0</v>
      </c>
      <c r="BI105" s="170">
        <f>IF(N105="nulová",J105,0)</f>
        <v>0</v>
      </c>
      <c r="BJ105" s="17" t="s">
        <v>137</v>
      </c>
      <c r="BK105" s="170">
        <f>ROUND(I105*H105,2)</f>
        <v>0</v>
      </c>
      <c r="BL105" s="17" t="s">
        <v>136</v>
      </c>
      <c r="BM105" s="17" t="s">
        <v>149</v>
      </c>
    </row>
    <row r="106" spans="2:65" s="1" customFormat="1" ht="44.25" customHeight="1" x14ac:dyDescent="0.35">
      <c r="B106" s="158"/>
      <c r="C106" s="159" t="s">
        <v>136</v>
      </c>
      <c r="D106" s="159" t="s">
        <v>131</v>
      </c>
      <c r="E106" s="160" t="s">
        <v>150</v>
      </c>
      <c r="F106" s="161" t="s">
        <v>151</v>
      </c>
      <c r="G106" s="162" t="s">
        <v>134</v>
      </c>
      <c r="H106" s="163">
        <v>26.331</v>
      </c>
      <c r="I106" s="164"/>
      <c r="J106" s="165">
        <f>ROUND(I106*H106,2)</f>
        <v>0</v>
      </c>
      <c r="K106" s="161" t="s">
        <v>135</v>
      </c>
      <c r="L106" s="34"/>
      <c r="M106" s="166" t="s">
        <v>3</v>
      </c>
      <c r="N106" s="167" t="s">
        <v>46</v>
      </c>
      <c r="O106" s="35"/>
      <c r="P106" s="168">
        <f>O106*H106</f>
        <v>0</v>
      </c>
      <c r="Q106" s="168">
        <v>0</v>
      </c>
      <c r="R106" s="168">
        <f>Q106*H106</f>
        <v>0</v>
      </c>
      <c r="S106" s="168">
        <v>0</v>
      </c>
      <c r="T106" s="169">
        <f>S106*H106</f>
        <v>0</v>
      </c>
      <c r="AR106" s="17" t="s">
        <v>136</v>
      </c>
      <c r="AT106" s="17" t="s">
        <v>131</v>
      </c>
      <c r="AU106" s="17" t="s">
        <v>137</v>
      </c>
      <c r="AY106" s="17" t="s">
        <v>129</v>
      </c>
      <c r="BE106" s="170">
        <f>IF(N106="základní",J106,0)</f>
        <v>0</v>
      </c>
      <c r="BF106" s="170">
        <f>IF(N106="snížená",J106,0)</f>
        <v>0</v>
      </c>
      <c r="BG106" s="170">
        <f>IF(N106="zákl. přenesená",J106,0)</f>
        <v>0</v>
      </c>
      <c r="BH106" s="170">
        <f>IF(N106="sníž. přenesená",J106,0)</f>
        <v>0</v>
      </c>
      <c r="BI106" s="170">
        <f>IF(N106="nulová",J106,0)</f>
        <v>0</v>
      </c>
      <c r="BJ106" s="17" t="s">
        <v>137</v>
      </c>
      <c r="BK106" s="170">
        <f>ROUND(I106*H106,2)</f>
        <v>0</v>
      </c>
      <c r="BL106" s="17" t="s">
        <v>136</v>
      </c>
      <c r="BM106" s="17" t="s">
        <v>152</v>
      </c>
    </row>
    <row r="107" spans="2:65" s="1" customFormat="1" ht="44.25" customHeight="1" x14ac:dyDescent="0.35">
      <c r="B107" s="158"/>
      <c r="C107" s="159" t="s">
        <v>153</v>
      </c>
      <c r="D107" s="159" t="s">
        <v>131</v>
      </c>
      <c r="E107" s="160" t="s">
        <v>154</v>
      </c>
      <c r="F107" s="161" t="s">
        <v>155</v>
      </c>
      <c r="G107" s="162" t="s">
        <v>134</v>
      </c>
      <c r="H107" s="163">
        <v>26.331</v>
      </c>
      <c r="I107" s="164"/>
      <c r="J107" s="165">
        <f>ROUND(I107*H107,2)</f>
        <v>0</v>
      </c>
      <c r="K107" s="161" t="s">
        <v>135</v>
      </c>
      <c r="L107" s="34"/>
      <c r="M107" s="166" t="s">
        <v>3</v>
      </c>
      <c r="N107" s="167" t="s">
        <v>46</v>
      </c>
      <c r="O107" s="35"/>
      <c r="P107" s="168">
        <f>O107*H107</f>
        <v>0</v>
      </c>
      <c r="Q107" s="168">
        <v>0</v>
      </c>
      <c r="R107" s="168">
        <f>Q107*H107</f>
        <v>0</v>
      </c>
      <c r="S107" s="168">
        <v>0</v>
      </c>
      <c r="T107" s="169">
        <f>S107*H107</f>
        <v>0</v>
      </c>
      <c r="AR107" s="17" t="s">
        <v>136</v>
      </c>
      <c r="AT107" s="17" t="s">
        <v>131</v>
      </c>
      <c r="AU107" s="17" t="s">
        <v>137</v>
      </c>
      <c r="AY107" s="17" t="s">
        <v>129</v>
      </c>
      <c r="BE107" s="170">
        <f>IF(N107="základní",J107,0)</f>
        <v>0</v>
      </c>
      <c r="BF107" s="170">
        <f>IF(N107="snížená",J107,0)</f>
        <v>0</v>
      </c>
      <c r="BG107" s="170">
        <f>IF(N107="zákl. přenesená",J107,0)</f>
        <v>0</v>
      </c>
      <c r="BH107" s="170">
        <f>IF(N107="sníž. přenesená",J107,0)</f>
        <v>0</v>
      </c>
      <c r="BI107" s="170">
        <f>IF(N107="nulová",J107,0)</f>
        <v>0</v>
      </c>
      <c r="BJ107" s="17" t="s">
        <v>137</v>
      </c>
      <c r="BK107" s="170">
        <f>ROUND(I107*H107,2)</f>
        <v>0</v>
      </c>
      <c r="BL107" s="17" t="s">
        <v>136</v>
      </c>
      <c r="BM107" s="17" t="s">
        <v>156</v>
      </c>
    </row>
    <row r="108" spans="2:65" s="1" customFormat="1" ht="44.25" customHeight="1" x14ac:dyDescent="0.35">
      <c r="B108" s="158"/>
      <c r="C108" s="159" t="s">
        <v>157</v>
      </c>
      <c r="D108" s="159" t="s">
        <v>131</v>
      </c>
      <c r="E108" s="160" t="s">
        <v>158</v>
      </c>
      <c r="F108" s="161" t="s">
        <v>159</v>
      </c>
      <c r="G108" s="162" t="s">
        <v>134</v>
      </c>
      <c r="H108" s="163">
        <v>263.31</v>
      </c>
      <c r="I108" s="164"/>
      <c r="J108" s="165">
        <f>ROUND(I108*H108,2)</f>
        <v>0</v>
      </c>
      <c r="K108" s="161" t="s">
        <v>135</v>
      </c>
      <c r="L108" s="34"/>
      <c r="M108" s="166" t="s">
        <v>3</v>
      </c>
      <c r="N108" s="167" t="s">
        <v>46</v>
      </c>
      <c r="O108" s="35"/>
      <c r="P108" s="168">
        <f>O108*H108</f>
        <v>0</v>
      </c>
      <c r="Q108" s="168">
        <v>0</v>
      </c>
      <c r="R108" s="168">
        <f>Q108*H108</f>
        <v>0</v>
      </c>
      <c r="S108" s="168">
        <v>0</v>
      </c>
      <c r="T108" s="169">
        <f>S108*H108</f>
        <v>0</v>
      </c>
      <c r="AR108" s="17" t="s">
        <v>136</v>
      </c>
      <c r="AT108" s="17" t="s">
        <v>131</v>
      </c>
      <c r="AU108" s="17" t="s">
        <v>137</v>
      </c>
      <c r="AY108" s="17" t="s">
        <v>129</v>
      </c>
      <c r="BE108" s="170">
        <f>IF(N108="základní",J108,0)</f>
        <v>0</v>
      </c>
      <c r="BF108" s="170">
        <f>IF(N108="snížená",J108,0)</f>
        <v>0</v>
      </c>
      <c r="BG108" s="170">
        <f>IF(N108="zákl. přenesená",J108,0)</f>
        <v>0</v>
      </c>
      <c r="BH108" s="170">
        <f>IF(N108="sníž. přenesená",J108,0)</f>
        <v>0</v>
      </c>
      <c r="BI108" s="170">
        <f>IF(N108="nulová",J108,0)</f>
        <v>0</v>
      </c>
      <c r="BJ108" s="17" t="s">
        <v>137</v>
      </c>
      <c r="BK108" s="170">
        <f>ROUND(I108*H108,2)</f>
        <v>0</v>
      </c>
      <c r="BL108" s="17" t="s">
        <v>136</v>
      </c>
      <c r="BM108" s="17" t="s">
        <v>160</v>
      </c>
    </row>
    <row r="109" spans="2:65" s="11" customFormat="1" ht="12" x14ac:dyDescent="0.35">
      <c r="B109" s="171"/>
      <c r="D109" s="181" t="s">
        <v>139</v>
      </c>
      <c r="F109" s="190" t="s">
        <v>161</v>
      </c>
      <c r="H109" s="191">
        <v>263.31</v>
      </c>
      <c r="I109" s="176"/>
      <c r="L109" s="171"/>
      <c r="M109" s="177"/>
      <c r="N109" s="178"/>
      <c r="O109" s="178"/>
      <c r="P109" s="178"/>
      <c r="Q109" s="178"/>
      <c r="R109" s="178"/>
      <c r="S109" s="178"/>
      <c r="T109" s="179"/>
      <c r="AT109" s="173" t="s">
        <v>139</v>
      </c>
      <c r="AU109" s="173" t="s">
        <v>137</v>
      </c>
      <c r="AV109" s="11" t="s">
        <v>137</v>
      </c>
      <c r="AW109" s="11" t="s">
        <v>4</v>
      </c>
      <c r="AX109" s="11" t="s">
        <v>22</v>
      </c>
      <c r="AY109" s="173" t="s">
        <v>129</v>
      </c>
    </row>
    <row r="110" spans="2:65" s="1" customFormat="1" ht="31.5" customHeight="1" x14ac:dyDescent="0.35">
      <c r="B110" s="158"/>
      <c r="C110" s="159" t="s">
        <v>162</v>
      </c>
      <c r="D110" s="159" t="s">
        <v>131</v>
      </c>
      <c r="E110" s="160" t="s">
        <v>163</v>
      </c>
      <c r="F110" s="161" t="s">
        <v>164</v>
      </c>
      <c r="G110" s="162" t="s">
        <v>134</v>
      </c>
      <c r="H110" s="163">
        <v>26.331</v>
      </c>
      <c r="I110" s="164"/>
      <c r="J110" s="165">
        <f>ROUND(I110*H110,2)</f>
        <v>0</v>
      </c>
      <c r="K110" s="161" t="s">
        <v>135</v>
      </c>
      <c r="L110" s="34"/>
      <c r="M110" s="166" t="s">
        <v>3</v>
      </c>
      <c r="N110" s="167" t="s">
        <v>46</v>
      </c>
      <c r="O110" s="35"/>
      <c r="P110" s="168">
        <f>O110*H110</f>
        <v>0</v>
      </c>
      <c r="Q110" s="168">
        <v>0</v>
      </c>
      <c r="R110" s="168">
        <f>Q110*H110</f>
        <v>0</v>
      </c>
      <c r="S110" s="168">
        <v>0</v>
      </c>
      <c r="T110" s="169">
        <f>S110*H110</f>
        <v>0</v>
      </c>
      <c r="AR110" s="17" t="s">
        <v>136</v>
      </c>
      <c r="AT110" s="17" t="s">
        <v>131</v>
      </c>
      <c r="AU110" s="17" t="s">
        <v>137</v>
      </c>
      <c r="AY110" s="17" t="s">
        <v>129</v>
      </c>
      <c r="BE110" s="170">
        <f>IF(N110="základní",J110,0)</f>
        <v>0</v>
      </c>
      <c r="BF110" s="170">
        <f>IF(N110="snížená",J110,0)</f>
        <v>0</v>
      </c>
      <c r="BG110" s="170">
        <f>IF(N110="zákl. přenesená",J110,0)</f>
        <v>0</v>
      </c>
      <c r="BH110" s="170">
        <f>IF(N110="sníž. přenesená",J110,0)</f>
        <v>0</v>
      </c>
      <c r="BI110" s="170">
        <f>IF(N110="nulová",J110,0)</f>
        <v>0</v>
      </c>
      <c r="BJ110" s="17" t="s">
        <v>137</v>
      </c>
      <c r="BK110" s="170">
        <f>ROUND(I110*H110,2)</f>
        <v>0</v>
      </c>
      <c r="BL110" s="17" t="s">
        <v>136</v>
      </c>
      <c r="BM110" s="17" t="s">
        <v>165</v>
      </c>
    </row>
    <row r="111" spans="2:65" s="1" customFormat="1" ht="22.5" customHeight="1" x14ac:dyDescent="0.35">
      <c r="B111" s="158"/>
      <c r="C111" s="159" t="s">
        <v>166</v>
      </c>
      <c r="D111" s="159" t="s">
        <v>131</v>
      </c>
      <c r="E111" s="160" t="s">
        <v>167</v>
      </c>
      <c r="F111" s="161" t="s">
        <v>168</v>
      </c>
      <c r="G111" s="162" t="s">
        <v>3</v>
      </c>
      <c r="H111" s="163">
        <v>26.331</v>
      </c>
      <c r="I111" s="164"/>
      <c r="J111" s="165">
        <f>ROUND(I111*H111,2)</f>
        <v>0</v>
      </c>
      <c r="K111" s="161" t="s">
        <v>135</v>
      </c>
      <c r="L111" s="34"/>
      <c r="M111" s="166" t="s">
        <v>3</v>
      </c>
      <c r="N111" s="167" t="s">
        <v>46</v>
      </c>
      <c r="O111" s="35"/>
      <c r="P111" s="168">
        <f>O111*H111</f>
        <v>0</v>
      </c>
      <c r="Q111" s="168">
        <v>0</v>
      </c>
      <c r="R111" s="168">
        <f>Q111*H111</f>
        <v>0</v>
      </c>
      <c r="S111" s="168">
        <v>0</v>
      </c>
      <c r="T111" s="169">
        <f>S111*H111</f>
        <v>0</v>
      </c>
      <c r="AR111" s="17" t="s">
        <v>136</v>
      </c>
      <c r="AT111" s="17" t="s">
        <v>131</v>
      </c>
      <c r="AU111" s="17" t="s">
        <v>137</v>
      </c>
      <c r="AY111" s="17" t="s">
        <v>129</v>
      </c>
      <c r="BE111" s="170">
        <f>IF(N111="základní",J111,0)</f>
        <v>0</v>
      </c>
      <c r="BF111" s="170">
        <f>IF(N111="snížená",J111,0)</f>
        <v>0</v>
      </c>
      <c r="BG111" s="170">
        <f>IF(N111="zákl. přenesená",J111,0)</f>
        <v>0</v>
      </c>
      <c r="BH111" s="170">
        <f>IF(N111="sníž. přenesená",J111,0)</f>
        <v>0</v>
      </c>
      <c r="BI111" s="170">
        <f>IF(N111="nulová",J111,0)</f>
        <v>0</v>
      </c>
      <c r="BJ111" s="17" t="s">
        <v>137</v>
      </c>
      <c r="BK111" s="170">
        <f>ROUND(I111*H111,2)</f>
        <v>0</v>
      </c>
      <c r="BL111" s="17" t="s">
        <v>136</v>
      </c>
      <c r="BM111" s="17" t="s">
        <v>169</v>
      </c>
    </row>
    <row r="112" spans="2:65" s="1" customFormat="1" ht="22.5" customHeight="1" x14ac:dyDescent="0.35">
      <c r="B112" s="158"/>
      <c r="C112" s="159" t="s">
        <v>170</v>
      </c>
      <c r="D112" s="159" t="s">
        <v>131</v>
      </c>
      <c r="E112" s="160" t="s">
        <v>171</v>
      </c>
      <c r="F112" s="161" t="s">
        <v>172</v>
      </c>
      <c r="G112" s="162" t="s">
        <v>173</v>
      </c>
      <c r="H112" s="163">
        <v>42.13</v>
      </c>
      <c r="I112" s="164"/>
      <c r="J112" s="165">
        <f>ROUND(I112*H112,2)</f>
        <v>0</v>
      </c>
      <c r="K112" s="161" t="s">
        <v>135</v>
      </c>
      <c r="L112" s="34"/>
      <c r="M112" s="166" t="s">
        <v>3</v>
      </c>
      <c r="N112" s="167" t="s">
        <v>46</v>
      </c>
      <c r="O112" s="35"/>
      <c r="P112" s="168">
        <f>O112*H112</f>
        <v>0</v>
      </c>
      <c r="Q112" s="168">
        <v>0</v>
      </c>
      <c r="R112" s="168">
        <f>Q112*H112</f>
        <v>0</v>
      </c>
      <c r="S112" s="168">
        <v>0</v>
      </c>
      <c r="T112" s="169">
        <f>S112*H112</f>
        <v>0</v>
      </c>
      <c r="AR112" s="17" t="s">
        <v>136</v>
      </c>
      <c r="AT112" s="17" t="s">
        <v>131</v>
      </c>
      <c r="AU112" s="17" t="s">
        <v>137</v>
      </c>
      <c r="AY112" s="17" t="s">
        <v>129</v>
      </c>
      <c r="BE112" s="170">
        <f>IF(N112="základní",J112,0)</f>
        <v>0</v>
      </c>
      <c r="BF112" s="170">
        <f>IF(N112="snížená",J112,0)</f>
        <v>0</v>
      </c>
      <c r="BG112" s="170">
        <f>IF(N112="zákl. přenesená",J112,0)</f>
        <v>0</v>
      </c>
      <c r="BH112" s="170">
        <f>IF(N112="sníž. přenesená",J112,0)</f>
        <v>0</v>
      </c>
      <c r="BI112" s="170">
        <f>IF(N112="nulová",J112,0)</f>
        <v>0</v>
      </c>
      <c r="BJ112" s="17" t="s">
        <v>137</v>
      </c>
      <c r="BK112" s="170">
        <f>ROUND(I112*H112,2)</f>
        <v>0</v>
      </c>
      <c r="BL112" s="17" t="s">
        <v>136</v>
      </c>
      <c r="BM112" s="17" t="s">
        <v>174</v>
      </c>
    </row>
    <row r="113" spans="2:65" s="11" customFormat="1" ht="12" x14ac:dyDescent="0.35">
      <c r="B113" s="171"/>
      <c r="D113" s="172" t="s">
        <v>139</v>
      </c>
      <c r="E113" s="173" t="s">
        <v>3</v>
      </c>
      <c r="F113" s="174" t="s">
        <v>175</v>
      </c>
      <c r="H113" s="175">
        <v>42.13</v>
      </c>
      <c r="I113" s="176"/>
      <c r="L113" s="171"/>
      <c r="M113" s="177"/>
      <c r="N113" s="178"/>
      <c r="O113" s="178"/>
      <c r="P113" s="178"/>
      <c r="Q113" s="178"/>
      <c r="R113" s="178"/>
      <c r="S113" s="178"/>
      <c r="T113" s="179"/>
      <c r="AT113" s="173" t="s">
        <v>139</v>
      </c>
      <c r="AU113" s="173" t="s">
        <v>137</v>
      </c>
      <c r="AV113" s="11" t="s">
        <v>137</v>
      </c>
      <c r="AW113" s="11" t="s">
        <v>37</v>
      </c>
      <c r="AX113" s="11" t="s">
        <v>22</v>
      </c>
      <c r="AY113" s="173" t="s">
        <v>129</v>
      </c>
    </row>
    <row r="114" spans="2:65" s="10" customFormat="1" ht="29.9" customHeight="1" x14ac:dyDescent="0.35">
      <c r="B114" s="144"/>
      <c r="D114" s="155" t="s">
        <v>73</v>
      </c>
      <c r="E114" s="156" t="s">
        <v>137</v>
      </c>
      <c r="F114" s="156" t="s">
        <v>176</v>
      </c>
      <c r="I114" s="147"/>
      <c r="J114" s="157">
        <f>BK114</f>
        <v>0</v>
      </c>
      <c r="L114" s="144"/>
      <c r="M114" s="149"/>
      <c r="N114" s="150"/>
      <c r="O114" s="150"/>
      <c r="P114" s="151">
        <f>SUM(P115:P126)</f>
        <v>0</v>
      </c>
      <c r="Q114" s="150"/>
      <c r="R114" s="151">
        <f>SUM(R115:R126)</f>
        <v>40.318064710000002</v>
      </c>
      <c r="S114" s="150"/>
      <c r="T114" s="152">
        <f>SUM(T115:T126)</f>
        <v>0</v>
      </c>
      <c r="AR114" s="145" t="s">
        <v>22</v>
      </c>
      <c r="AT114" s="153" t="s">
        <v>73</v>
      </c>
      <c r="AU114" s="153" t="s">
        <v>22</v>
      </c>
      <c r="AY114" s="145" t="s">
        <v>129</v>
      </c>
      <c r="BK114" s="154">
        <f>SUM(BK115:BK126)</f>
        <v>0</v>
      </c>
    </row>
    <row r="115" spans="2:65" s="1" customFormat="1" ht="31.5" customHeight="1" x14ac:dyDescent="0.35">
      <c r="B115" s="158"/>
      <c r="C115" s="159" t="s">
        <v>27</v>
      </c>
      <c r="D115" s="159" t="s">
        <v>131</v>
      </c>
      <c r="E115" s="160" t="s">
        <v>177</v>
      </c>
      <c r="F115" s="161" t="s">
        <v>178</v>
      </c>
      <c r="G115" s="162" t="s">
        <v>134</v>
      </c>
      <c r="H115" s="163">
        <v>10.541</v>
      </c>
      <c r="I115" s="164"/>
      <c r="J115" s="165">
        <f>ROUND(I115*H115,2)</f>
        <v>0</v>
      </c>
      <c r="K115" s="161" t="s">
        <v>135</v>
      </c>
      <c r="L115" s="34"/>
      <c r="M115" s="166" t="s">
        <v>3</v>
      </c>
      <c r="N115" s="167" t="s">
        <v>46</v>
      </c>
      <c r="O115" s="35"/>
      <c r="P115" s="168">
        <f>O115*H115</f>
        <v>0</v>
      </c>
      <c r="Q115" s="168">
        <v>2.16</v>
      </c>
      <c r="R115" s="168">
        <f>Q115*H115</f>
        <v>22.768560000000001</v>
      </c>
      <c r="S115" s="168">
        <v>0</v>
      </c>
      <c r="T115" s="169">
        <f>S115*H115</f>
        <v>0</v>
      </c>
      <c r="AR115" s="17" t="s">
        <v>136</v>
      </c>
      <c r="AT115" s="17" t="s">
        <v>131</v>
      </c>
      <c r="AU115" s="17" t="s">
        <v>137</v>
      </c>
      <c r="AY115" s="17" t="s">
        <v>129</v>
      </c>
      <c r="BE115" s="170">
        <f>IF(N115="základní",J115,0)</f>
        <v>0</v>
      </c>
      <c r="BF115" s="170">
        <f>IF(N115="snížená",J115,0)</f>
        <v>0</v>
      </c>
      <c r="BG115" s="170">
        <f>IF(N115="zákl. přenesená",J115,0)</f>
        <v>0</v>
      </c>
      <c r="BH115" s="170">
        <f>IF(N115="sníž. přenesená",J115,0)</f>
        <v>0</v>
      </c>
      <c r="BI115" s="170">
        <f>IF(N115="nulová",J115,0)</f>
        <v>0</v>
      </c>
      <c r="BJ115" s="17" t="s">
        <v>137</v>
      </c>
      <c r="BK115" s="170">
        <f>ROUND(I115*H115,2)</f>
        <v>0</v>
      </c>
      <c r="BL115" s="17" t="s">
        <v>136</v>
      </c>
      <c r="BM115" s="17" t="s">
        <v>179</v>
      </c>
    </row>
    <row r="116" spans="2:65" s="11" customFormat="1" ht="12" x14ac:dyDescent="0.35">
      <c r="B116" s="171"/>
      <c r="D116" s="172" t="s">
        <v>139</v>
      </c>
      <c r="E116" s="173" t="s">
        <v>3</v>
      </c>
      <c r="F116" s="174" t="s">
        <v>180</v>
      </c>
      <c r="H116" s="175">
        <v>2.5129999999999999</v>
      </c>
      <c r="I116" s="176"/>
      <c r="L116" s="171"/>
      <c r="M116" s="177"/>
      <c r="N116" s="178"/>
      <c r="O116" s="178"/>
      <c r="P116" s="178"/>
      <c r="Q116" s="178"/>
      <c r="R116" s="178"/>
      <c r="S116" s="178"/>
      <c r="T116" s="179"/>
      <c r="AT116" s="173" t="s">
        <v>139</v>
      </c>
      <c r="AU116" s="173" t="s">
        <v>137</v>
      </c>
      <c r="AV116" s="11" t="s">
        <v>137</v>
      </c>
      <c r="AW116" s="11" t="s">
        <v>37</v>
      </c>
      <c r="AX116" s="11" t="s">
        <v>74</v>
      </c>
      <c r="AY116" s="173" t="s">
        <v>129</v>
      </c>
    </row>
    <row r="117" spans="2:65" s="11" customFormat="1" ht="36" x14ac:dyDescent="0.35">
      <c r="B117" s="171"/>
      <c r="D117" s="172" t="s">
        <v>139</v>
      </c>
      <c r="E117" s="173" t="s">
        <v>3</v>
      </c>
      <c r="F117" s="174" t="s">
        <v>181</v>
      </c>
      <c r="H117" s="175">
        <v>8.0280000000000005</v>
      </c>
      <c r="I117" s="176"/>
      <c r="L117" s="171"/>
      <c r="M117" s="177"/>
      <c r="N117" s="178"/>
      <c r="O117" s="178"/>
      <c r="P117" s="178"/>
      <c r="Q117" s="178"/>
      <c r="R117" s="178"/>
      <c r="S117" s="178"/>
      <c r="T117" s="179"/>
      <c r="AT117" s="173" t="s">
        <v>139</v>
      </c>
      <c r="AU117" s="173" t="s">
        <v>137</v>
      </c>
      <c r="AV117" s="11" t="s">
        <v>137</v>
      </c>
      <c r="AW117" s="11" t="s">
        <v>37</v>
      </c>
      <c r="AX117" s="11" t="s">
        <v>74</v>
      </c>
      <c r="AY117" s="173" t="s">
        <v>129</v>
      </c>
    </row>
    <row r="118" spans="2:65" s="12" customFormat="1" ht="12" x14ac:dyDescent="0.35">
      <c r="B118" s="180"/>
      <c r="D118" s="181" t="s">
        <v>139</v>
      </c>
      <c r="E118" s="182" t="s">
        <v>3</v>
      </c>
      <c r="F118" s="183" t="s">
        <v>142</v>
      </c>
      <c r="H118" s="184">
        <v>10.541</v>
      </c>
      <c r="I118" s="185"/>
      <c r="L118" s="180"/>
      <c r="M118" s="186"/>
      <c r="N118" s="187"/>
      <c r="O118" s="187"/>
      <c r="P118" s="187"/>
      <c r="Q118" s="187"/>
      <c r="R118" s="187"/>
      <c r="S118" s="187"/>
      <c r="T118" s="188"/>
      <c r="AT118" s="189" t="s">
        <v>139</v>
      </c>
      <c r="AU118" s="189" t="s">
        <v>137</v>
      </c>
      <c r="AV118" s="12" t="s">
        <v>136</v>
      </c>
      <c r="AW118" s="12" t="s">
        <v>37</v>
      </c>
      <c r="AX118" s="12" t="s">
        <v>22</v>
      </c>
      <c r="AY118" s="189" t="s">
        <v>129</v>
      </c>
    </row>
    <row r="119" spans="2:65" s="1" customFormat="1" ht="31.5" customHeight="1" x14ac:dyDescent="0.35">
      <c r="B119" s="158"/>
      <c r="C119" s="159" t="s">
        <v>182</v>
      </c>
      <c r="D119" s="159" t="s">
        <v>131</v>
      </c>
      <c r="E119" s="160" t="s">
        <v>183</v>
      </c>
      <c r="F119" s="161" t="s">
        <v>184</v>
      </c>
      <c r="G119" s="162" t="s">
        <v>134</v>
      </c>
      <c r="H119" s="163">
        <v>7.0270000000000001</v>
      </c>
      <c r="I119" s="164"/>
      <c r="J119" s="165">
        <f>ROUND(I119*H119,2)</f>
        <v>0</v>
      </c>
      <c r="K119" s="161" t="s">
        <v>135</v>
      </c>
      <c r="L119" s="34"/>
      <c r="M119" s="166" t="s">
        <v>3</v>
      </c>
      <c r="N119" s="167" t="s">
        <v>46</v>
      </c>
      <c r="O119" s="35"/>
      <c r="P119" s="168">
        <f>O119*H119</f>
        <v>0</v>
      </c>
      <c r="Q119" s="168">
        <v>2.45329</v>
      </c>
      <c r="R119" s="168">
        <f>Q119*H119</f>
        <v>17.23926883</v>
      </c>
      <c r="S119" s="168">
        <v>0</v>
      </c>
      <c r="T119" s="169">
        <f>S119*H119</f>
        <v>0</v>
      </c>
      <c r="AR119" s="17" t="s">
        <v>136</v>
      </c>
      <c r="AT119" s="17" t="s">
        <v>131</v>
      </c>
      <c r="AU119" s="17" t="s">
        <v>137</v>
      </c>
      <c r="AY119" s="17" t="s">
        <v>129</v>
      </c>
      <c r="BE119" s="170">
        <f>IF(N119="základní",J119,0)</f>
        <v>0</v>
      </c>
      <c r="BF119" s="170">
        <f>IF(N119="snížená",J119,0)</f>
        <v>0</v>
      </c>
      <c r="BG119" s="170">
        <f>IF(N119="zákl. přenesená",J119,0)</f>
        <v>0</v>
      </c>
      <c r="BH119" s="170">
        <f>IF(N119="sníž. přenesená",J119,0)</f>
        <v>0</v>
      </c>
      <c r="BI119" s="170">
        <f>IF(N119="nulová",J119,0)</f>
        <v>0</v>
      </c>
      <c r="BJ119" s="17" t="s">
        <v>137</v>
      </c>
      <c r="BK119" s="170">
        <f>ROUND(I119*H119,2)</f>
        <v>0</v>
      </c>
      <c r="BL119" s="17" t="s">
        <v>136</v>
      </c>
      <c r="BM119" s="17" t="s">
        <v>185</v>
      </c>
    </row>
    <row r="120" spans="2:65" s="11" customFormat="1" ht="12" x14ac:dyDescent="0.35">
      <c r="B120" s="171"/>
      <c r="D120" s="172" t="s">
        <v>139</v>
      </c>
      <c r="E120" s="173" t="s">
        <v>3</v>
      </c>
      <c r="F120" s="174" t="s">
        <v>186</v>
      </c>
      <c r="H120" s="175">
        <v>1.675</v>
      </c>
      <c r="I120" s="176"/>
      <c r="L120" s="171"/>
      <c r="M120" s="177"/>
      <c r="N120" s="178"/>
      <c r="O120" s="178"/>
      <c r="P120" s="178"/>
      <c r="Q120" s="178"/>
      <c r="R120" s="178"/>
      <c r="S120" s="178"/>
      <c r="T120" s="179"/>
      <c r="AT120" s="173" t="s">
        <v>139</v>
      </c>
      <c r="AU120" s="173" t="s">
        <v>137</v>
      </c>
      <c r="AV120" s="11" t="s">
        <v>137</v>
      </c>
      <c r="AW120" s="11" t="s">
        <v>37</v>
      </c>
      <c r="AX120" s="11" t="s">
        <v>74</v>
      </c>
      <c r="AY120" s="173" t="s">
        <v>129</v>
      </c>
    </row>
    <row r="121" spans="2:65" s="11" customFormat="1" ht="36" x14ac:dyDescent="0.35">
      <c r="B121" s="171"/>
      <c r="D121" s="172" t="s">
        <v>139</v>
      </c>
      <c r="E121" s="173" t="s">
        <v>3</v>
      </c>
      <c r="F121" s="174" t="s">
        <v>187</v>
      </c>
      <c r="H121" s="175">
        <v>5.3520000000000003</v>
      </c>
      <c r="I121" s="176"/>
      <c r="L121" s="171"/>
      <c r="M121" s="177"/>
      <c r="N121" s="178"/>
      <c r="O121" s="178"/>
      <c r="P121" s="178"/>
      <c r="Q121" s="178"/>
      <c r="R121" s="178"/>
      <c r="S121" s="178"/>
      <c r="T121" s="179"/>
      <c r="AT121" s="173" t="s">
        <v>139</v>
      </c>
      <c r="AU121" s="173" t="s">
        <v>137</v>
      </c>
      <c r="AV121" s="11" t="s">
        <v>137</v>
      </c>
      <c r="AW121" s="11" t="s">
        <v>37</v>
      </c>
      <c r="AX121" s="11" t="s">
        <v>74</v>
      </c>
      <c r="AY121" s="173" t="s">
        <v>129</v>
      </c>
    </row>
    <row r="122" spans="2:65" s="12" customFormat="1" ht="12" x14ac:dyDescent="0.35">
      <c r="B122" s="180"/>
      <c r="D122" s="181" t="s">
        <v>139</v>
      </c>
      <c r="E122" s="182" t="s">
        <v>3</v>
      </c>
      <c r="F122" s="183" t="s">
        <v>142</v>
      </c>
      <c r="H122" s="184">
        <v>7.0270000000000001</v>
      </c>
      <c r="I122" s="185"/>
      <c r="L122" s="180"/>
      <c r="M122" s="186"/>
      <c r="N122" s="187"/>
      <c r="O122" s="187"/>
      <c r="P122" s="187"/>
      <c r="Q122" s="187"/>
      <c r="R122" s="187"/>
      <c r="S122" s="187"/>
      <c r="T122" s="188"/>
      <c r="AT122" s="189" t="s">
        <v>139</v>
      </c>
      <c r="AU122" s="189" t="s">
        <v>137</v>
      </c>
      <c r="AV122" s="12" t="s">
        <v>136</v>
      </c>
      <c r="AW122" s="12" t="s">
        <v>37</v>
      </c>
      <c r="AX122" s="12" t="s">
        <v>22</v>
      </c>
      <c r="AY122" s="189" t="s">
        <v>129</v>
      </c>
    </row>
    <row r="123" spans="2:65" s="1" customFormat="1" ht="22.5" customHeight="1" x14ac:dyDescent="0.35">
      <c r="B123" s="158"/>
      <c r="C123" s="159" t="s">
        <v>188</v>
      </c>
      <c r="D123" s="159" t="s">
        <v>131</v>
      </c>
      <c r="E123" s="160" t="s">
        <v>189</v>
      </c>
      <c r="F123" s="161" t="s">
        <v>190</v>
      </c>
      <c r="G123" s="162" t="s">
        <v>173</v>
      </c>
      <c r="H123" s="163">
        <v>0.29799999999999999</v>
      </c>
      <c r="I123" s="164"/>
      <c r="J123" s="165">
        <f>ROUND(I123*H123,2)</f>
        <v>0</v>
      </c>
      <c r="K123" s="161" t="s">
        <v>135</v>
      </c>
      <c r="L123" s="34"/>
      <c r="M123" s="166" t="s">
        <v>3</v>
      </c>
      <c r="N123" s="167" t="s">
        <v>46</v>
      </c>
      <c r="O123" s="35"/>
      <c r="P123" s="168">
        <f>O123*H123</f>
        <v>0</v>
      </c>
      <c r="Q123" s="168">
        <v>1.0410600000000001</v>
      </c>
      <c r="R123" s="168">
        <f>Q123*H123</f>
        <v>0.31023588000000002</v>
      </c>
      <c r="S123" s="168">
        <v>0</v>
      </c>
      <c r="T123" s="169">
        <f>S123*H123</f>
        <v>0</v>
      </c>
      <c r="AR123" s="17" t="s">
        <v>136</v>
      </c>
      <c r="AT123" s="17" t="s">
        <v>131</v>
      </c>
      <c r="AU123" s="17" t="s">
        <v>137</v>
      </c>
      <c r="AY123" s="17" t="s">
        <v>129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17" t="s">
        <v>137</v>
      </c>
      <c r="BK123" s="170">
        <f>ROUND(I123*H123,2)</f>
        <v>0</v>
      </c>
      <c r="BL123" s="17" t="s">
        <v>136</v>
      </c>
      <c r="BM123" s="17" t="s">
        <v>191</v>
      </c>
    </row>
    <row r="124" spans="2:65" s="11" customFormat="1" ht="12" x14ac:dyDescent="0.35">
      <c r="B124" s="171"/>
      <c r="D124" s="172" t="s">
        <v>139</v>
      </c>
      <c r="E124" s="173" t="s">
        <v>3</v>
      </c>
      <c r="F124" s="174" t="s">
        <v>192</v>
      </c>
      <c r="H124" s="175">
        <v>7.0999999999999994E-2</v>
      </c>
      <c r="I124" s="176"/>
      <c r="L124" s="171"/>
      <c r="M124" s="177"/>
      <c r="N124" s="178"/>
      <c r="O124" s="178"/>
      <c r="P124" s="178"/>
      <c r="Q124" s="178"/>
      <c r="R124" s="178"/>
      <c r="S124" s="178"/>
      <c r="T124" s="179"/>
      <c r="AT124" s="173" t="s">
        <v>139</v>
      </c>
      <c r="AU124" s="173" t="s">
        <v>137</v>
      </c>
      <c r="AV124" s="11" t="s">
        <v>137</v>
      </c>
      <c r="AW124" s="11" t="s">
        <v>37</v>
      </c>
      <c r="AX124" s="11" t="s">
        <v>74</v>
      </c>
      <c r="AY124" s="173" t="s">
        <v>129</v>
      </c>
    </row>
    <row r="125" spans="2:65" s="11" customFormat="1" ht="24" x14ac:dyDescent="0.35">
      <c r="B125" s="171"/>
      <c r="D125" s="172" t="s">
        <v>139</v>
      </c>
      <c r="E125" s="173" t="s">
        <v>3</v>
      </c>
      <c r="F125" s="174" t="s">
        <v>193</v>
      </c>
      <c r="H125" s="175">
        <v>0.22700000000000001</v>
      </c>
      <c r="I125" s="176"/>
      <c r="L125" s="171"/>
      <c r="M125" s="177"/>
      <c r="N125" s="178"/>
      <c r="O125" s="178"/>
      <c r="P125" s="178"/>
      <c r="Q125" s="178"/>
      <c r="R125" s="178"/>
      <c r="S125" s="178"/>
      <c r="T125" s="179"/>
      <c r="AT125" s="173" t="s">
        <v>139</v>
      </c>
      <c r="AU125" s="173" t="s">
        <v>137</v>
      </c>
      <c r="AV125" s="11" t="s">
        <v>137</v>
      </c>
      <c r="AW125" s="11" t="s">
        <v>37</v>
      </c>
      <c r="AX125" s="11" t="s">
        <v>74</v>
      </c>
      <c r="AY125" s="173" t="s">
        <v>129</v>
      </c>
    </row>
    <row r="126" spans="2:65" s="12" customFormat="1" ht="12" x14ac:dyDescent="0.35">
      <c r="B126" s="180"/>
      <c r="D126" s="172" t="s">
        <v>139</v>
      </c>
      <c r="E126" s="192" t="s">
        <v>3</v>
      </c>
      <c r="F126" s="193" t="s">
        <v>142</v>
      </c>
      <c r="H126" s="194">
        <v>0.29799999999999999</v>
      </c>
      <c r="I126" s="185"/>
      <c r="L126" s="180"/>
      <c r="M126" s="186"/>
      <c r="N126" s="187"/>
      <c r="O126" s="187"/>
      <c r="P126" s="187"/>
      <c r="Q126" s="187"/>
      <c r="R126" s="187"/>
      <c r="S126" s="187"/>
      <c r="T126" s="188"/>
      <c r="AT126" s="189" t="s">
        <v>139</v>
      </c>
      <c r="AU126" s="189" t="s">
        <v>137</v>
      </c>
      <c r="AV126" s="12" t="s">
        <v>136</v>
      </c>
      <c r="AW126" s="12" t="s">
        <v>37</v>
      </c>
      <c r="AX126" s="12" t="s">
        <v>22</v>
      </c>
      <c r="AY126" s="189" t="s">
        <v>129</v>
      </c>
    </row>
    <row r="127" spans="2:65" s="10" customFormat="1" ht="29.9" customHeight="1" x14ac:dyDescent="0.35">
      <c r="B127" s="144"/>
      <c r="D127" s="155" t="s">
        <v>73</v>
      </c>
      <c r="E127" s="156" t="s">
        <v>146</v>
      </c>
      <c r="F127" s="156" t="s">
        <v>194</v>
      </c>
      <c r="I127" s="147"/>
      <c r="J127" s="157">
        <f>BK127</f>
        <v>0</v>
      </c>
      <c r="L127" s="144"/>
      <c r="M127" s="149"/>
      <c r="N127" s="150"/>
      <c r="O127" s="150"/>
      <c r="P127" s="151">
        <f>SUM(P128:P132)</f>
        <v>0</v>
      </c>
      <c r="Q127" s="150"/>
      <c r="R127" s="151">
        <f>SUM(R128:R132)</f>
        <v>3.1288125</v>
      </c>
      <c r="S127" s="150"/>
      <c r="T127" s="152">
        <f>SUM(T128:T132)</f>
        <v>0</v>
      </c>
      <c r="AR127" s="145" t="s">
        <v>22</v>
      </c>
      <c r="AT127" s="153" t="s">
        <v>73</v>
      </c>
      <c r="AU127" s="153" t="s">
        <v>22</v>
      </c>
      <c r="AY127" s="145" t="s">
        <v>129</v>
      </c>
      <c r="BK127" s="154">
        <f>SUM(BK128:BK132)</f>
        <v>0</v>
      </c>
    </row>
    <row r="128" spans="2:65" s="1" customFormat="1" ht="31.5" customHeight="1" x14ac:dyDescent="0.35">
      <c r="B128" s="158"/>
      <c r="C128" s="159" t="s">
        <v>195</v>
      </c>
      <c r="D128" s="159" t="s">
        <v>131</v>
      </c>
      <c r="E128" s="160" t="s">
        <v>196</v>
      </c>
      <c r="F128" s="161" t="s">
        <v>197</v>
      </c>
      <c r="G128" s="162" t="s">
        <v>198</v>
      </c>
      <c r="H128" s="163">
        <v>14.25</v>
      </c>
      <c r="I128" s="164"/>
      <c r="J128" s="165">
        <f>ROUND(I128*H128,2)</f>
        <v>0</v>
      </c>
      <c r="K128" s="161" t="s">
        <v>135</v>
      </c>
      <c r="L128" s="34"/>
      <c r="M128" s="166" t="s">
        <v>3</v>
      </c>
      <c r="N128" s="167" t="s">
        <v>46</v>
      </c>
      <c r="O128" s="35"/>
      <c r="P128" s="168">
        <f>O128*H128</f>
        <v>0</v>
      </c>
      <c r="Q128" s="168">
        <v>0.19325000000000001</v>
      </c>
      <c r="R128" s="168">
        <f>Q128*H128</f>
        <v>2.7538125</v>
      </c>
      <c r="S128" s="168">
        <v>0</v>
      </c>
      <c r="T128" s="169">
        <f>S128*H128</f>
        <v>0</v>
      </c>
      <c r="AR128" s="17" t="s">
        <v>136</v>
      </c>
      <c r="AT128" s="17" t="s">
        <v>131</v>
      </c>
      <c r="AU128" s="17" t="s">
        <v>137</v>
      </c>
      <c r="AY128" s="17" t="s">
        <v>129</v>
      </c>
      <c r="BE128" s="170">
        <f>IF(N128="základní",J128,0)</f>
        <v>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17" t="s">
        <v>137</v>
      </c>
      <c r="BK128" s="170">
        <f>ROUND(I128*H128,2)</f>
        <v>0</v>
      </c>
      <c r="BL128" s="17" t="s">
        <v>136</v>
      </c>
      <c r="BM128" s="17" t="s">
        <v>199</v>
      </c>
    </row>
    <row r="129" spans="2:65" s="11" customFormat="1" ht="12" x14ac:dyDescent="0.35">
      <c r="B129" s="171"/>
      <c r="D129" s="181" t="s">
        <v>139</v>
      </c>
      <c r="E129" s="195" t="s">
        <v>3</v>
      </c>
      <c r="F129" s="190" t="s">
        <v>200</v>
      </c>
      <c r="H129" s="191">
        <v>14.25</v>
      </c>
      <c r="I129" s="176"/>
      <c r="L129" s="171"/>
      <c r="M129" s="177"/>
      <c r="N129" s="178"/>
      <c r="O129" s="178"/>
      <c r="P129" s="178"/>
      <c r="Q129" s="178"/>
      <c r="R129" s="178"/>
      <c r="S129" s="178"/>
      <c r="T129" s="179"/>
      <c r="AT129" s="173" t="s">
        <v>139</v>
      </c>
      <c r="AU129" s="173" t="s">
        <v>137</v>
      </c>
      <c r="AV129" s="11" t="s">
        <v>137</v>
      </c>
      <c r="AW129" s="11" t="s">
        <v>37</v>
      </c>
      <c r="AX129" s="11" t="s">
        <v>22</v>
      </c>
      <c r="AY129" s="173" t="s">
        <v>129</v>
      </c>
    </row>
    <row r="130" spans="2:65" s="1" customFormat="1" ht="22.5" customHeight="1" x14ac:dyDescent="0.35">
      <c r="B130" s="158"/>
      <c r="C130" s="196" t="s">
        <v>201</v>
      </c>
      <c r="D130" s="196" t="s">
        <v>202</v>
      </c>
      <c r="E130" s="197" t="s">
        <v>203</v>
      </c>
      <c r="F130" s="198" t="s">
        <v>204</v>
      </c>
      <c r="G130" s="199" t="s">
        <v>205</v>
      </c>
      <c r="H130" s="200">
        <v>3</v>
      </c>
      <c r="I130" s="201"/>
      <c r="J130" s="202">
        <f>ROUND(I130*H130,2)</f>
        <v>0</v>
      </c>
      <c r="K130" s="198" t="s">
        <v>135</v>
      </c>
      <c r="L130" s="203"/>
      <c r="M130" s="204" t="s">
        <v>3</v>
      </c>
      <c r="N130" s="205" t="s">
        <v>46</v>
      </c>
      <c r="O130" s="35"/>
      <c r="P130" s="168">
        <f>O130*H130</f>
        <v>0</v>
      </c>
      <c r="Q130" s="168">
        <v>0.125</v>
      </c>
      <c r="R130" s="168">
        <f>Q130*H130</f>
        <v>0.375</v>
      </c>
      <c r="S130" s="168">
        <v>0</v>
      </c>
      <c r="T130" s="169">
        <f>S130*H130</f>
        <v>0</v>
      </c>
      <c r="AR130" s="17" t="s">
        <v>166</v>
      </c>
      <c r="AT130" s="17" t="s">
        <v>202</v>
      </c>
      <c r="AU130" s="17" t="s">
        <v>137</v>
      </c>
      <c r="AY130" s="17" t="s">
        <v>129</v>
      </c>
      <c r="BE130" s="170">
        <f>IF(N130="základní",J130,0)</f>
        <v>0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7" t="s">
        <v>137</v>
      </c>
      <c r="BK130" s="170">
        <f>ROUND(I130*H130,2)</f>
        <v>0</v>
      </c>
      <c r="BL130" s="17" t="s">
        <v>136</v>
      </c>
      <c r="BM130" s="17" t="s">
        <v>206</v>
      </c>
    </row>
    <row r="131" spans="2:65" s="11" customFormat="1" ht="12" x14ac:dyDescent="0.35">
      <c r="B131" s="171"/>
      <c r="D131" s="172" t="s">
        <v>139</v>
      </c>
      <c r="E131" s="173" t="s">
        <v>3</v>
      </c>
      <c r="F131" s="174" t="s">
        <v>207</v>
      </c>
      <c r="H131" s="175">
        <v>3</v>
      </c>
      <c r="I131" s="176"/>
      <c r="L131" s="171"/>
      <c r="M131" s="177"/>
      <c r="N131" s="178"/>
      <c r="O131" s="178"/>
      <c r="P131" s="178"/>
      <c r="Q131" s="178"/>
      <c r="R131" s="178"/>
      <c r="S131" s="178"/>
      <c r="T131" s="179"/>
      <c r="AT131" s="173" t="s">
        <v>139</v>
      </c>
      <c r="AU131" s="173" t="s">
        <v>137</v>
      </c>
      <c r="AV131" s="11" t="s">
        <v>137</v>
      </c>
      <c r="AW131" s="11" t="s">
        <v>37</v>
      </c>
      <c r="AX131" s="11" t="s">
        <v>74</v>
      </c>
      <c r="AY131" s="173" t="s">
        <v>129</v>
      </c>
    </row>
    <row r="132" spans="2:65" s="12" customFormat="1" ht="12" x14ac:dyDescent="0.35">
      <c r="B132" s="180"/>
      <c r="D132" s="172" t="s">
        <v>139</v>
      </c>
      <c r="E132" s="192" t="s">
        <v>3</v>
      </c>
      <c r="F132" s="193" t="s">
        <v>142</v>
      </c>
      <c r="H132" s="194">
        <v>3</v>
      </c>
      <c r="I132" s="185"/>
      <c r="L132" s="180"/>
      <c r="M132" s="186"/>
      <c r="N132" s="187"/>
      <c r="O132" s="187"/>
      <c r="P132" s="187"/>
      <c r="Q132" s="187"/>
      <c r="R132" s="187"/>
      <c r="S132" s="187"/>
      <c r="T132" s="188"/>
      <c r="AT132" s="189" t="s">
        <v>139</v>
      </c>
      <c r="AU132" s="189" t="s">
        <v>137</v>
      </c>
      <c r="AV132" s="12" t="s">
        <v>136</v>
      </c>
      <c r="AW132" s="12" t="s">
        <v>37</v>
      </c>
      <c r="AX132" s="12" t="s">
        <v>22</v>
      </c>
      <c r="AY132" s="189" t="s">
        <v>129</v>
      </c>
    </row>
    <row r="133" spans="2:65" s="10" customFormat="1" ht="29.9" customHeight="1" x14ac:dyDescent="0.35">
      <c r="B133" s="144"/>
      <c r="D133" s="155" t="s">
        <v>73</v>
      </c>
      <c r="E133" s="156" t="s">
        <v>136</v>
      </c>
      <c r="F133" s="156" t="s">
        <v>208</v>
      </c>
      <c r="I133" s="147"/>
      <c r="J133" s="157">
        <f>BK133</f>
        <v>0</v>
      </c>
      <c r="L133" s="144"/>
      <c r="M133" s="149"/>
      <c r="N133" s="150"/>
      <c r="O133" s="150"/>
      <c r="P133" s="151">
        <f>SUM(P134:P155)</f>
        <v>0</v>
      </c>
      <c r="Q133" s="150"/>
      <c r="R133" s="151">
        <f>SUM(R134:R155)</f>
        <v>7.6739535299999995</v>
      </c>
      <c r="S133" s="150"/>
      <c r="T133" s="152">
        <f>SUM(T134:T155)</f>
        <v>0</v>
      </c>
      <c r="AR133" s="145" t="s">
        <v>22</v>
      </c>
      <c r="AT133" s="153" t="s">
        <v>73</v>
      </c>
      <c r="AU133" s="153" t="s">
        <v>22</v>
      </c>
      <c r="AY133" s="145" t="s">
        <v>129</v>
      </c>
      <c r="BK133" s="154">
        <f>SUM(BK134:BK155)</f>
        <v>0</v>
      </c>
    </row>
    <row r="134" spans="2:65" s="1" customFormat="1" ht="69.75" customHeight="1" x14ac:dyDescent="0.35">
      <c r="B134" s="158"/>
      <c r="C134" s="159" t="s">
        <v>9</v>
      </c>
      <c r="D134" s="159" t="s">
        <v>131</v>
      </c>
      <c r="E134" s="160" t="s">
        <v>209</v>
      </c>
      <c r="F134" s="161" t="s">
        <v>210</v>
      </c>
      <c r="G134" s="162" t="s">
        <v>198</v>
      </c>
      <c r="H134" s="163">
        <v>11.16</v>
      </c>
      <c r="I134" s="164"/>
      <c r="J134" s="165">
        <f>ROUND(I134*H134,2)</f>
        <v>0</v>
      </c>
      <c r="K134" s="161" t="s">
        <v>135</v>
      </c>
      <c r="L134" s="34"/>
      <c r="M134" s="166" t="s">
        <v>3</v>
      </c>
      <c r="N134" s="167" t="s">
        <v>46</v>
      </c>
      <c r="O134" s="35"/>
      <c r="P134" s="168">
        <f>O134*H134</f>
        <v>0</v>
      </c>
      <c r="Q134" s="168">
        <v>9.58E-3</v>
      </c>
      <c r="R134" s="168">
        <f>Q134*H134</f>
        <v>0.1069128</v>
      </c>
      <c r="S134" s="168">
        <v>0</v>
      </c>
      <c r="T134" s="169">
        <f>S134*H134</f>
        <v>0</v>
      </c>
      <c r="AR134" s="17" t="s">
        <v>136</v>
      </c>
      <c r="AT134" s="17" t="s">
        <v>131</v>
      </c>
      <c r="AU134" s="17" t="s">
        <v>137</v>
      </c>
      <c r="AY134" s="17" t="s">
        <v>129</v>
      </c>
      <c r="BE134" s="170">
        <f>IF(N134="základní",J134,0)</f>
        <v>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7" t="s">
        <v>137</v>
      </c>
      <c r="BK134" s="170">
        <f>ROUND(I134*H134,2)</f>
        <v>0</v>
      </c>
      <c r="BL134" s="17" t="s">
        <v>136</v>
      </c>
      <c r="BM134" s="17" t="s">
        <v>211</v>
      </c>
    </row>
    <row r="135" spans="2:65" s="11" customFormat="1" ht="12" x14ac:dyDescent="0.35">
      <c r="B135" s="171"/>
      <c r="D135" s="181" t="s">
        <v>139</v>
      </c>
      <c r="E135" s="195" t="s">
        <v>3</v>
      </c>
      <c r="F135" s="190" t="s">
        <v>212</v>
      </c>
      <c r="H135" s="191">
        <v>11.16</v>
      </c>
      <c r="I135" s="176"/>
      <c r="L135" s="171"/>
      <c r="M135" s="177"/>
      <c r="N135" s="178"/>
      <c r="O135" s="178"/>
      <c r="P135" s="178"/>
      <c r="Q135" s="178"/>
      <c r="R135" s="178"/>
      <c r="S135" s="178"/>
      <c r="T135" s="179"/>
      <c r="AT135" s="173" t="s">
        <v>139</v>
      </c>
      <c r="AU135" s="173" t="s">
        <v>137</v>
      </c>
      <c r="AV135" s="11" t="s">
        <v>137</v>
      </c>
      <c r="AW135" s="11" t="s">
        <v>37</v>
      </c>
      <c r="AX135" s="11" t="s">
        <v>22</v>
      </c>
      <c r="AY135" s="173" t="s">
        <v>129</v>
      </c>
    </row>
    <row r="136" spans="2:65" s="1" customFormat="1" ht="57" customHeight="1" x14ac:dyDescent="0.35">
      <c r="B136" s="158"/>
      <c r="C136" s="159" t="s">
        <v>213</v>
      </c>
      <c r="D136" s="159" t="s">
        <v>131</v>
      </c>
      <c r="E136" s="160" t="s">
        <v>214</v>
      </c>
      <c r="F136" s="161" t="s">
        <v>215</v>
      </c>
      <c r="G136" s="162" t="s">
        <v>173</v>
      </c>
      <c r="H136" s="163">
        <v>3.4000000000000002E-2</v>
      </c>
      <c r="I136" s="164"/>
      <c r="J136" s="165">
        <f>ROUND(I136*H136,2)</f>
        <v>0</v>
      </c>
      <c r="K136" s="161" t="s">
        <v>135</v>
      </c>
      <c r="L136" s="34"/>
      <c r="M136" s="166" t="s">
        <v>3</v>
      </c>
      <c r="N136" s="167" t="s">
        <v>46</v>
      </c>
      <c r="O136" s="35"/>
      <c r="P136" s="168">
        <f>O136*H136</f>
        <v>0</v>
      </c>
      <c r="Q136" s="168">
        <v>1.0530600000000001</v>
      </c>
      <c r="R136" s="168">
        <f>Q136*H136</f>
        <v>3.5804040000000009E-2</v>
      </c>
      <c r="S136" s="168">
        <v>0</v>
      </c>
      <c r="T136" s="169">
        <f>S136*H136</f>
        <v>0</v>
      </c>
      <c r="AR136" s="17" t="s">
        <v>136</v>
      </c>
      <c r="AT136" s="17" t="s">
        <v>131</v>
      </c>
      <c r="AU136" s="17" t="s">
        <v>137</v>
      </c>
      <c r="AY136" s="17" t="s">
        <v>129</v>
      </c>
      <c r="BE136" s="170">
        <f>IF(N136="základní",J136,0)</f>
        <v>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7" t="s">
        <v>137</v>
      </c>
      <c r="BK136" s="170">
        <f>ROUND(I136*H136,2)</f>
        <v>0</v>
      </c>
      <c r="BL136" s="17" t="s">
        <v>136</v>
      </c>
      <c r="BM136" s="17" t="s">
        <v>216</v>
      </c>
    </row>
    <row r="137" spans="2:65" s="11" customFormat="1" ht="12" x14ac:dyDescent="0.35">
      <c r="B137" s="171"/>
      <c r="D137" s="181" t="s">
        <v>139</v>
      </c>
      <c r="E137" s="195" t="s">
        <v>3</v>
      </c>
      <c r="F137" s="190" t="s">
        <v>217</v>
      </c>
      <c r="H137" s="191">
        <v>3.4000000000000002E-2</v>
      </c>
      <c r="I137" s="176"/>
      <c r="L137" s="171"/>
      <c r="M137" s="177"/>
      <c r="N137" s="178"/>
      <c r="O137" s="178"/>
      <c r="P137" s="178"/>
      <c r="Q137" s="178"/>
      <c r="R137" s="178"/>
      <c r="S137" s="178"/>
      <c r="T137" s="179"/>
      <c r="AT137" s="173" t="s">
        <v>139</v>
      </c>
      <c r="AU137" s="173" t="s">
        <v>137</v>
      </c>
      <c r="AV137" s="11" t="s">
        <v>137</v>
      </c>
      <c r="AW137" s="11" t="s">
        <v>37</v>
      </c>
      <c r="AX137" s="11" t="s">
        <v>22</v>
      </c>
      <c r="AY137" s="173" t="s">
        <v>129</v>
      </c>
    </row>
    <row r="138" spans="2:65" s="1" customFormat="1" ht="31.5" customHeight="1" x14ac:dyDescent="0.35">
      <c r="B138" s="158"/>
      <c r="C138" s="159" t="s">
        <v>218</v>
      </c>
      <c r="D138" s="159" t="s">
        <v>131</v>
      </c>
      <c r="E138" s="160" t="s">
        <v>219</v>
      </c>
      <c r="F138" s="161" t="s">
        <v>220</v>
      </c>
      <c r="G138" s="162" t="s">
        <v>173</v>
      </c>
      <c r="H138" s="163">
        <v>0.33300000000000002</v>
      </c>
      <c r="I138" s="164"/>
      <c r="J138" s="165">
        <f>ROUND(I138*H138,2)</f>
        <v>0</v>
      </c>
      <c r="K138" s="161" t="s">
        <v>135</v>
      </c>
      <c r="L138" s="34"/>
      <c r="M138" s="166" t="s">
        <v>3</v>
      </c>
      <c r="N138" s="167" t="s">
        <v>46</v>
      </c>
      <c r="O138" s="35"/>
      <c r="P138" s="168">
        <f>O138*H138</f>
        <v>0</v>
      </c>
      <c r="Q138" s="168">
        <v>1.7090000000000001E-2</v>
      </c>
      <c r="R138" s="168">
        <f>Q138*H138</f>
        <v>5.6909700000000009E-3</v>
      </c>
      <c r="S138" s="168">
        <v>0</v>
      </c>
      <c r="T138" s="169">
        <f>S138*H138</f>
        <v>0</v>
      </c>
      <c r="AR138" s="17" t="s">
        <v>136</v>
      </c>
      <c r="AT138" s="17" t="s">
        <v>131</v>
      </c>
      <c r="AU138" s="17" t="s">
        <v>137</v>
      </c>
      <c r="AY138" s="17" t="s">
        <v>129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17" t="s">
        <v>137</v>
      </c>
      <c r="BK138" s="170">
        <f>ROUND(I138*H138,2)</f>
        <v>0</v>
      </c>
      <c r="BL138" s="17" t="s">
        <v>136</v>
      </c>
      <c r="BM138" s="17" t="s">
        <v>221</v>
      </c>
    </row>
    <row r="139" spans="2:65" s="11" customFormat="1" ht="12" x14ac:dyDescent="0.35">
      <c r="B139" s="171"/>
      <c r="D139" s="172" t="s">
        <v>139</v>
      </c>
      <c r="E139" s="173" t="s">
        <v>3</v>
      </c>
      <c r="F139" s="174" t="s">
        <v>222</v>
      </c>
      <c r="H139" s="175">
        <v>0.33300000000000002</v>
      </c>
      <c r="I139" s="176"/>
      <c r="L139" s="171"/>
      <c r="M139" s="177"/>
      <c r="N139" s="178"/>
      <c r="O139" s="178"/>
      <c r="P139" s="178"/>
      <c r="Q139" s="178"/>
      <c r="R139" s="178"/>
      <c r="S139" s="178"/>
      <c r="T139" s="179"/>
      <c r="AT139" s="173" t="s">
        <v>139</v>
      </c>
      <c r="AU139" s="173" t="s">
        <v>137</v>
      </c>
      <c r="AV139" s="11" t="s">
        <v>137</v>
      </c>
      <c r="AW139" s="11" t="s">
        <v>37</v>
      </c>
      <c r="AX139" s="11" t="s">
        <v>74</v>
      </c>
      <c r="AY139" s="173" t="s">
        <v>129</v>
      </c>
    </row>
    <row r="140" spans="2:65" s="12" customFormat="1" ht="12" x14ac:dyDescent="0.35">
      <c r="B140" s="180"/>
      <c r="D140" s="181" t="s">
        <v>139</v>
      </c>
      <c r="E140" s="182" t="s">
        <v>3</v>
      </c>
      <c r="F140" s="183" t="s">
        <v>142</v>
      </c>
      <c r="H140" s="184">
        <v>0.33300000000000002</v>
      </c>
      <c r="I140" s="185"/>
      <c r="L140" s="180"/>
      <c r="M140" s="186"/>
      <c r="N140" s="187"/>
      <c r="O140" s="187"/>
      <c r="P140" s="187"/>
      <c r="Q140" s="187"/>
      <c r="R140" s="187"/>
      <c r="S140" s="187"/>
      <c r="T140" s="188"/>
      <c r="AT140" s="189" t="s">
        <v>139</v>
      </c>
      <c r="AU140" s="189" t="s">
        <v>137</v>
      </c>
      <c r="AV140" s="12" t="s">
        <v>136</v>
      </c>
      <c r="AW140" s="12" t="s">
        <v>37</v>
      </c>
      <c r="AX140" s="12" t="s">
        <v>22</v>
      </c>
      <c r="AY140" s="189" t="s">
        <v>129</v>
      </c>
    </row>
    <row r="141" spans="2:65" s="1" customFormat="1" ht="22.5" customHeight="1" x14ac:dyDescent="0.35">
      <c r="B141" s="158"/>
      <c r="C141" s="196" t="s">
        <v>223</v>
      </c>
      <c r="D141" s="196" t="s">
        <v>202</v>
      </c>
      <c r="E141" s="197" t="s">
        <v>224</v>
      </c>
      <c r="F141" s="198" t="s">
        <v>225</v>
      </c>
      <c r="G141" s="199" t="s">
        <v>173</v>
      </c>
      <c r="H141" s="200">
        <v>0.33300000000000002</v>
      </c>
      <c r="I141" s="201"/>
      <c r="J141" s="202">
        <f>ROUND(I141*H141,2)</f>
        <v>0</v>
      </c>
      <c r="K141" s="198" t="s">
        <v>135</v>
      </c>
      <c r="L141" s="203"/>
      <c r="M141" s="204" t="s">
        <v>3</v>
      </c>
      <c r="N141" s="205" t="s">
        <v>46</v>
      </c>
      <c r="O141" s="35"/>
      <c r="P141" s="168">
        <f>O141*H141</f>
        <v>0</v>
      </c>
      <c r="Q141" s="168">
        <v>1</v>
      </c>
      <c r="R141" s="168">
        <f>Q141*H141</f>
        <v>0.33300000000000002</v>
      </c>
      <c r="S141" s="168">
        <v>0</v>
      </c>
      <c r="T141" s="169">
        <f>S141*H141</f>
        <v>0</v>
      </c>
      <c r="AR141" s="17" t="s">
        <v>166</v>
      </c>
      <c r="AT141" s="17" t="s">
        <v>202</v>
      </c>
      <c r="AU141" s="17" t="s">
        <v>137</v>
      </c>
      <c r="AY141" s="17" t="s">
        <v>129</v>
      </c>
      <c r="BE141" s="170">
        <f>IF(N141="základní",J141,0)</f>
        <v>0</v>
      </c>
      <c r="BF141" s="170">
        <f>IF(N141="snížená",J141,0)</f>
        <v>0</v>
      </c>
      <c r="BG141" s="170">
        <f>IF(N141="zákl. přenesená",J141,0)</f>
        <v>0</v>
      </c>
      <c r="BH141" s="170">
        <f>IF(N141="sníž. přenesená",J141,0)</f>
        <v>0</v>
      </c>
      <c r="BI141" s="170">
        <f>IF(N141="nulová",J141,0)</f>
        <v>0</v>
      </c>
      <c r="BJ141" s="17" t="s">
        <v>137</v>
      </c>
      <c r="BK141" s="170">
        <f>ROUND(I141*H141,2)</f>
        <v>0</v>
      </c>
      <c r="BL141" s="17" t="s">
        <v>136</v>
      </c>
      <c r="BM141" s="17" t="s">
        <v>226</v>
      </c>
    </row>
    <row r="142" spans="2:65" s="1" customFormat="1" ht="19" x14ac:dyDescent="0.35">
      <c r="B142" s="34"/>
      <c r="D142" s="172" t="s">
        <v>227</v>
      </c>
      <c r="F142" s="206" t="s">
        <v>228</v>
      </c>
      <c r="I142" s="207"/>
      <c r="L142" s="34"/>
      <c r="M142" s="63"/>
      <c r="N142" s="35"/>
      <c r="O142" s="35"/>
      <c r="P142" s="35"/>
      <c r="Q142" s="35"/>
      <c r="R142" s="35"/>
      <c r="S142" s="35"/>
      <c r="T142" s="64"/>
      <c r="AT142" s="17" t="s">
        <v>227</v>
      </c>
      <c r="AU142" s="17" t="s">
        <v>137</v>
      </c>
    </row>
    <row r="143" spans="2:65" s="11" customFormat="1" ht="12" x14ac:dyDescent="0.35">
      <c r="B143" s="171"/>
      <c r="D143" s="181" t="s">
        <v>139</v>
      </c>
      <c r="E143" s="195" t="s">
        <v>3</v>
      </c>
      <c r="F143" s="190" t="s">
        <v>229</v>
      </c>
      <c r="H143" s="191">
        <v>0.33300000000000002</v>
      </c>
      <c r="I143" s="176"/>
      <c r="L143" s="171"/>
      <c r="M143" s="177"/>
      <c r="N143" s="178"/>
      <c r="O143" s="178"/>
      <c r="P143" s="178"/>
      <c r="Q143" s="178"/>
      <c r="R143" s="178"/>
      <c r="S143" s="178"/>
      <c r="T143" s="179"/>
      <c r="AT143" s="173" t="s">
        <v>139</v>
      </c>
      <c r="AU143" s="173" t="s">
        <v>137</v>
      </c>
      <c r="AV143" s="11" t="s">
        <v>137</v>
      </c>
      <c r="AW143" s="11" t="s">
        <v>37</v>
      </c>
      <c r="AX143" s="11" t="s">
        <v>22</v>
      </c>
      <c r="AY143" s="173" t="s">
        <v>129</v>
      </c>
    </row>
    <row r="144" spans="2:65" s="1" customFormat="1" ht="31.5" customHeight="1" x14ac:dyDescent="0.35">
      <c r="B144" s="158"/>
      <c r="C144" s="159" t="s">
        <v>230</v>
      </c>
      <c r="D144" s="159" t="s">
        <v>131</v>
      </c>
      <c r="E144" s="160" t="s">
        <v>231</v>
      </c>
      <c r="F144" s="161" t="s">
        <v>232</v>
      </c>
      <c r="G144" s="162" t="s">
        <v>134</v>
      </c>
      <c r="H144" s="163">
        <v>1.847</v>
      </c>
      <c r="I144" s="164"/>
      <c r="J144" s="165">
        <f>ROUND(I144*H144,2)</f>
        <v>0</v>
      </c>
      <c r="K144" s="161" t="s">
        <v>135</v>
      </c>
      <c r="L144" s="34"/>
      <c r="M144" s="166" t="s">
        <v>3</v>
      </c>
      <c r="N144" s="167" t="s">
        <v>46</v>
      </c>
      <c r="O144" s="35"/>
      <c r="P144" s="168">
        <f>O144*H144</f>
        <v>0</v>
      </c>
      <c r="Q144" s="168">
        <v>2.4533700000000001</v>
      </c>
      <c r="R144" s="168">
        <f>Q144*H144</f>
        <v>4.5313743899999999</v>
      </c>
      <c r="S144" s="168">
        <v>0</v>
      </c>
      <c r="T144" s="169">
        <f>S144*H144</f>
        <v>0</v>
      </c>
      <c r="AR144" s="17" t="s">
        <v>136</v>
      </c>
      <c r="AT144" s="17" t="s">
        <v>131</v>
      </c>
      <c r="AU144" s="17" t="s">
        <v>137</v>
      </c>
      <c r="AY144" s="17" t="s">
        <v>129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17" t="s">
        <v>137</v>
      </c>
      <c r="BK144" s="170">
        <f>ROUND(I144*H144,2)</f>
        <v>0</v>
      </c>
      <c r="BL144" s="17" t="s">
        <v>136</v>
      </c>
      <c r="BM144" s="17" t="s">
        <v>233</v>
      </c>
    </row>
    <row r="145" spans="2:65" s="11" customFormat="1" ht="12" x14ac:dyDescent="0.35">
      <c r="B145" s="171"/>
      <c r="D145" s="181" t="s">
        <v>139</v>
      </c>
      <c r="E145" s="195" t="s">
        <v>3</v>
      </c>
      <c r="F145" s="190" t="s">
        <v>234</v>
      </c>
      <c r="H145" s="191">
        <v>1.847</v>
      </c>
      <c r="I145" s="176"/>
      <c r="L145" s="171"/>
      <c r="M145" s="177"/>
      <c r="N145" s="178"/>
      <c r="O145" s="178"/>
      <c r="P145" s="178"/>
      <c r="Q145" s="178"/>
      <c r="R145" s="178"/>
      <c r="S145" s="178"/>
      <c r="T145" s="179"/>
      <c r="AT145" s="173" t="s">
        <v>139</v>
      </c>
      <c r="AU145" s="173" t="s">
        <v>137</v>
      </c>
      <c r="AV145" s="11" t="s">
        <v>137</v>
      </c>
      <c r="AW145" s="11" t="s">
        <v>37</v>
      </c>
      <c r="AX145" s="11" t="s">
        <v>22</v>
      </c>
      <c r="AY145" s="173" t="s">
        <v>129</v>
      </c>
    </row>
    <row r="146" spans="2:65" s="1" customFormat="1" ht="31.5" customHeight="1" x14ac:dyDescent="0.35">
      <c r="B146" s="158"/>
      <c r="C146" s="159" t="s">
        <v>235</v>
      </c>
      <c r="D146" s="159" t="s">
        <v>131</v>
      </c>
      <c r="E146" s="160" t="s">
        <v>231</v>
      </c>
      <c r="F146" s="161" t="s">
        <v>232</v>
      </c>
      <c r="G146" s="162" t="s">
        <v>134</v>
      </c>
      <c r="H146" s="163">
        <v>0.84</v>
      </c>
      <c r="I146" s="164"/>
      <c r="J146" s="165">
        <f>ROUND(I146*H146,2)</f>
        <v>0</v>
      </c>
      <c r="K146" s="161" t="s">
        <v>135</v>
      </c>
      <c r="L146" s="34"/>
      <c r="M146" s="166" t="s">
        <v>3</v>
      </c>
      <c r="N146" s="167" t="s">
        <v>46</v>
      </c>
      <c r="O146" s="35"/>
      <c r="P146" s="168">
        <f>O146*H146</f>
        <v>0</v>
      </c>
      <c r="Q146" s="168">
        <v>2.4533700000000001</v>
      </c>
      <c r="R146" s="168">
        <f>Q146*H146</f>
        <v>2.0608308000000002</v>
      </c>
      <c r="S146" s="168">
        <v>0</v>
      </c>
      <c r="T146" s="169">
        <f>S146*H146</f>
        <v>0</v>
      </c>
      <c r="AR146" s="17" t="s">
        <v>136</v>
      </c>
      <c r="AT146" s="17" t="s">
        <v>131</v>
      </c>
      <c r="AU146" s="17" t="s">
        <v>137</v>
      </c>
      <c r="AY146" s="17" t="s">
        <v>129</v>
      </c>
      <c r="BE146" s="170">
        <f>IF(N146="základní",J146,0)</f>
        <v>0</v>
      </c>
      <c r="BF146" s="170">
        <f>IF(N146="snížená",J146,0)</f>
        <v>0</v>
      </c>
      <c r="BG146" s="170">
        <f>IF(N146="zákl. přenesená",J146,0)</f>
        <v>0</v>
      </c>
      <c r="BH146" s="170">
        <f>IF(N146="sníž. přenesená",J146,0)</f>
        <v>0</v>
      </c>
      <c r="BI146" s="170">
        <f>IF(N146="nulová",J146,0)</f>
        <v>0</v>
      </c>
      <c r="BJ146" s="17" t="s">
        <v>137</v>
      </c>
      <c r="BK146" s="170">
        <f>ROUND(I146*H146,2)</f>
        <v>0</v>
      </c>
      <c r="BL146" s="17" t="s">
        <v>136</v>
      </c>
      <c r="BM146" s="17" t="s">
        <v>236</v>
      </c>
    </row>
    <row r="147" spans="2:65" s="11" customFormat="1" ht="12" x14ac:dyDescent="0.35">
      <c r="B147" s="171"/>
      <c r="D147" s="181" t="s">
        <v>139</v>
      </c>
      <c r="E147" s="195" t="s">
        <v>3</v>
      </c>
      <c r="F147" s="190" t="s">
        <v>237</v>
      </c>
      <c r="H147" s="191">
        <v>0.84</v>
      </c>
      <c r="I147" s="176"/>
      <c r="L147" s="171"/>
      <c r="M147" s="177"/>
      <c r="N147" s="178"/>
      <c r="O147" s="178"/>
      <c r="P147" s="178"/>
      <c r="Q147" s="178"/>
      <c r="R147" s="178"/>
      <c r="S147" s="178"/>
      <c r="T147" s="179"/>
      <c r="AT147" s="173" t="s">
        <v>139</v>
      </c>
      <c r="AU147" s="173" t="s">
        <v>137</v>
      </c>
      <c r="AV147" s="11" t="s">
        <v>137</v>
      </c>
      <c r="AW147" s="11" t="s">
        <v>37</v>
      </c>
      <c r="AX147" s="11" t="s">
        <v>22</v>
      </c>
      <c r="AY147" s="173" t="s">
        <v>129</v>
      </c>
    </row>
    <row r="148" spans="2:65" s="1" customFormat="1" ht="31.5" customHeight="1" x14ac:dyDescent="0.35">
      <c r="B148" s="158"/>
      <c r="C148" s="159" t="s">
        <v>8</v>
      </c>
      <c r="D148" s="159" t="s">
        <v>131</v>
      </c>
      <c r="E148" s="160" t="s">
        <v>238</v>
      </c>
      <c r="F148" s="161" t="s">
        <v>239</v>
      </c>
      <c r="G148" s="162" t="s">
        <v>173</v>
      </c>
      <c r="H148" s="163">
        <v>0.36899999999999999</v>
      </c>
      <c r="I148" s="164"/>
      <c r="J148" s="165">
        <f>ROUND(I148*H148,2)</f>
        <v>0</v>
      </c>
      <c r="K148" s="161" t="s">
        <v>135</v>
      </c>
      <c r="L148" s="34"/>
      <c r="M148" s="166" t="s">
        <v>3</v>
      </c>
      <c r="N148" s="167" t="s">
        <v>46</v>
      </c>
      <c r="O148" s="35"/>
      <c r="P148" s="168">
        <f>O148*H148</f>
        <v>0</v>
      </c>
      <c r="Q148" s="168">
        <v>1.04887</v>
      </c>
      <c r="R148" s="168">
        <f>Q148*H148</f>
        <v>0.38703303</v>
      </c>
      <c r="S148" s="168">
        <v>0</v>
      </c>
      <c r="T148" s="169">
        <f>S148*H148</f>
        <v>0</v>
      </c>
      <c r="AR148" s="17" t="s">
        <v>136</v>
      </c>
      <c r="AT148" s="17" t="s">
        <v>131</v>
      </c>
      <c r="AU148" s="17" t="s">
        <v>137</v>
      </c>
      <c r="AY148" s="17" t="s">
        <v>129</v>
      </c>
      <c r="BE148" s="170">
        <f>IF(N148="základní",J148,0)</f>
        <v>0</v>
      </c>
      <c r="BF148" s="170">
        <f>IF(N148="snížená",J148,0)</f>
        <v>0</v>
      </c>
      <c r="BG148" s="170">
        <f>IF(N148="zákl. přenesená",J148,0)</f>
        <v>0</v>
      </c>
      <c r="BH148" s="170">
        <f>IF(N148="sníž. přenesená",J148,0)</f>
        <v>0</v>
      </c>
      <c r="BI148" s="170">
        <f>IF(N148="nulová",J148,0)</f>
        <v>0</v>
      </c>
      <c r="BJ148" s="17" t="s">
        <v>137</v>
      </c>
      <c r="BK148" s="170">
        <f>ROUND(I148*H148,2)</f>
        <v>0</v>
      </c>
      <c r="BL148" s="17" t="s">
        <v>136</v>
      </c>
      <c r="BM148" s="17" t="s">
        <v>240</v>
      </c>
    </row>
    <row r="149" spans="2:65" s="11" customFormat="1" ht="12" x14ac:dyDescent="0.35">
      <c r="B149" s="171"/>
      <c r="D149" s="181" t="s">
        <v>139</v>
      </c>
      <c r="E149" s="195" t="s">
        <v>3</v>
      </c>
      <c r="F149" s="190" t="s">
        <v>241</v>
      </c>
      <c r="H149" s="191">
        <v>0.36899999999999999</v>
      </c>
      <c r="I149" s="176"/>
      <c r="L149" s="171"/>
      <c r="M149" s="177"/>
      <c r="N149" s="178"/>
      <c r="O149" s="178"/>
      <c r="P149" s="178"/>
      <c r="Q149" s="178"/>
      <c r="R149" s="178"/>
      <c r="S149" s="178"/>
      <c r="T149" s="179"/>
      <c r="AT149" s="173" t="s">
        <v>139</v>
      </c>
      <c r="AU149" s="173" t="s">
        <v>137</v>
      </c>
      <c r="AV149" s="11" t="s">
        <v>137</v>
      </c>
      <c r="AW149" s="11" t="s">
        <v>37</v>
      </c>
      <c r="AX149" s="11" t="s">
        <v>22</v>
      </c>
      <c r="AY149" s="173" t="s">
        <v>129</v>
      </c>
    </row>
    <row r="150" spans="2:65" s="1" customFormat="1" ht="31.5" customHeight="1" x14ac:dyDescent="0.35">
      <c r="B150" s="158"/>
      <c r="C150" s="159" t="s">
        <v>242</v>
      </c>
      <c r="D150" s="159" t="s">
        <v>131</v>
      </c>
      <c r="E150" s="160" t="s">
        <v>243</v>
      </c>
      <c r="F150" s="161" t="s">
        <v>244</v>
      </c>
      <c r="G150" s="162" t="s">
        <v>198</v>
      </c>
      <c r="H150" s="163">
        <v>14.175000000000001</v>
      </c>
      <c r="I150" s="164"/>
      <c r="J150" s="165">
        <f>ROUND(I150*H150,2)</f>
        <v>0</v>
      </c>
      <c r="K150" s="161" t="s">
        <v>135</v>
      </c>
      <c r="L150" s="34"/>
      <c r="M150" s="166" t="s">
        <v>3</v>
      </c>
      <c r="N150" s="167" t="s">
        <v>46</v>
      </c>
      <c r="O150" s="35"/>
      <c r="P150" s="168">
        <f>O150*H150</f>
        <v>0</v>
      </c>
      <c r="Q150" s="168">
        <v>1.282E-2</v>
      </c>
      <c r="R150" s="168">
        <f>Q150*H150</f>
        <v>0.18172350000000001</v>
      </c>
      <c r="S150" s="168">
        <v>0</v>
      </c>
      <c r="T150" s="169">
        <f>S150*H150</f>
        <v>0</v>
      </c>
      <c r="AR150" s="17" t="s">
        <v>136</v>
      </c>
      <c r="AT150" s="17" t="s">
        <v>131</v>
      </c>
      <c r="AU150" s="17" t="s">
        <v>137</v>
      </c>
      <c r="AY150" s="17" t="s">
        <v>129</v>
      </c>
      <c r="BE150" s="170">
        <f>IF(N150="základní",J150,0)</f>
        <v>0</v>
      </c>
      <c r="BF150" s="170">
        <f>IF(N150="snížená",J150,0)</f>
        <v>0</v>
      </c>
      <c r="BG150" s="170">
        <f>IF(N150="zákl. přenesená",J150,0)</f>
        <v>0</v>
      </c>
      <c r="BH150" s="170">
        <f>IF(N150="sníž. přenesená",J150,0)</f>
        <v>0</v>
      </c>
      <c r="BI150" s="170">
        <f>IF(N150="nulová",J150,0)</f>
        <v>0</v>
      </c>
      <c r="BJ150" s="17" t="s">
        <v>137</v>
      </c>
      <c r="BK150" s="170">
        <f>ROUND(I150*H150,2)</f>
        <v>0</v>
      </c>
      <c r="BL150" s="17" t="s">
        <v>136</v>
      </c>
      <c r="BM150" s="17" t="s">
        <v>245</v>
      </c>
    </row>
    <row r="151" spans="2:65" s="11" customFormat="1" ht="12" x14ac:dyDescent="0.35">
      <c r="B151" s="171"/>
      <c r="D151" s="181" t="s">
        <v>139</v>
      </c>
      <c r="E151" s="195" t="s">
        <v>3</v>
      </c>
      <c r="F151" s="190" t="s">
        <v>246</v>
      </c>
      <c r="H151" s="191">
        <v>14.175000000000001</v>
      </c>
      <c r="I151" s="176"/>
      <c r="L151" s="171"/>
      <c r="M151" s="177"/>
      <c r="N151" s="178"/>
      <c r="O151" s="178"/>
      <c r="P151" s="178"/>
      <c r="Q151" s="178"/>
      <c r="R151" s="178"/>
      <c r="S151" s="178"/>
      <c r="T151" s="179"/>
      <c r="AT151" s="173" t="s">
        <v>139</v>
      </c>
      <c r="AU151" s="173" t="s">
        <v>137</v>
      </c>
      <c r="AV151" s="11" t="s">
        <v>137</v>
      </c>
      <c r="AW151" s="11" t="s">
        <v>37</v>
      </c>
      <c r="AX151" s="11" t="s">
        <v>22</v>
      </c>
      <c r="AY151" s="173" t="s">
        <v>129</v>
      </c>
    </row>
    <row r="152" spans="2:65" s="1" customFormat="1" ht="31.5" customHeight="1" x14ac:dyDescent="0.35">
      <c r="B152" s="158"/>
      <c r="C152" s="159" t="s">
        <v>247</v>
      </c>
      <c r="D152" s="159" t="s">
        <v>131</v>
      </c>
      <c r="E152" s="160" t="s">
        <v>248</v>
      </c>
      <c r="F152" s="161" t="s">
        <v>249</v>
      </c>
      <c r="G152" s="162" t="s">
        <v>198</v>
      </c>
      <c r="H152" s="163">
        <v>14.175000000000001</v>
      </c>
      <c r="I152" s="164"/>
      <c r="J152" s="165">
        <f>ROUND(I152*H152,2)</f>
        <v>0</v>
      </c>
      <c r="K152" s="161" t="s">
        <v>135</v>
      </c>
      <c r="L152" s="34"/>
      <c r="M152" s="166" t="s">
        <v>3</v>
      </c>
      <c r="N152" s="167" t="s">
        <v>46</v>
      </c>
      <c r="O152" s="35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AR152" s="17" t="s">
        <v>136</v>
      </c>
      <c r="AT152" s="17" t="s">
        <v>131</v>
      </c>
      <c r="AU152" s="17" t="s">
        <v>137</v>
      </c>
      <c r="AY152" s="17" t="s">
        <v>129</v>
      </c>
      <c r="BE152" s="170">
        <f>IF(N152="základní",J152,0)</f>
        <v>0</v>
      </c>
      <c r="BF152" s="170">
        <f>IF(N152="snížená",J152,0)</f>
        <v>0</v>
      </c>
      <c r="BG152" s="170">
        <f>IF(N152="zákl. přenesená",J152,0)</f>
        <v>0</v>
      </c>
      <c r="BH152" s="170">
        <f>IF(N152="sníž. přenesená",J152,0)</f>
        <v>0</v>
      </c>
      <c r="BI152" s="170">
        <f>IF(N152="nulová",J152,0)</f>
        <v>0</v>
      </c>
      <c r="BJ152" s="17" t="s">
        <v>137</v>
      </c>
      <c r="BK152" s="170">
        <f>ROUND(I152*H152,2)</f>
        <v>0</v>
      </c>
      <c r="BL152" s="17" t="s">
        <v>136</v>
      </c>
      <c r="BM152" s="17" t="s">
        <v>250</v>
      </c>
    </row>
    <row r="153" spans="2:65" s="1" customFormat="1" ht="31.5" customHeight="1" x14ac:dyDescent="0.35">
      <c r="B153" s="158"/>
      <c r="C153" s="159" t="s">
        <v>251</v>
      </c>
      <c r="D153" s="159" t="s">
        <v>131</v>
      </c>
      <c r="E153" s="160" t="s">
        <v>252</v>
      </c>
      <c r="F153" s="161" t="s">
        <v>253</v>
      </c>
      <c r="G153" s="162" t="s">
        <v>198</v>
      </c>
      <c r="H153" s="163">
        <v>4.8</v>
      </c>
      <c r="I153" s="164"/>
      <c r="J153" s="165">
        <f>ROUND(I153*H153,2)</f>
        <v>0</v>
      </c>
      <c r="K153" s="161" t="s">
        <v>135</v>
      </c>
      <c r="L153" s="34"/>
      <c r="M153" s="166" t="s">
        <v>3</v>
      </c>
      <c r="N153" s="167" t="s">
        <v>46</v>
      </c>
      <c r="O153" s="35"/>
      <c r="P153" s="168">
        <f>O153*H153</f>
        <v>0</v>
      </c>
      <c r="Q153" s="168">
        <v>6.5799999999999999E-3</v>
      </c>
      <c r="R153" s="168">
        <f>Q153*H153</f>
        <v>3.1584000000000001E-2</v>
      </c>
      <c r="S153" s="168">
        <v>0</v>
      </c>
      <c r="T153" s="169">
        <f>S153*H153</f>
        <v>0</v>
      </c>
      <c r="AR153" s="17" t="s">
        <v>136</v>
      </c>
      <c r="AT153" s="17" t="s">
        <v>131</v>
      </c>
      <c r="AU153" s="17" t="s">
        <v>137</v>
      </c>
      <c r="AY153" s="17" t="s">
        <v>129</v>
      </c>
      <c r="BE153" s="170">
        <f>IF(N153="základní",J153,0)</f>
        <v>0</v>
      </c>
      <c r="BF153" s="170">
        <f>IF(N153="snížená",J153,0)</f>
        <v>0</v>
      </c>
      <c r="BG153" s="170">
        <f>IF(N153="zákl. přenesená",J153,0)</f>
        <v>0</v>
      </c>
      <c r="BH153" s="170">
        <f>IF(N153="sníž. přenesená",J153,0)</f>
        <v>0</v>
      </c>
      <c r="BI153" s="170">
        <f>IF(N153="nulová",J153,0)</f>
        <v>0</v>
      </c>
      <c r="BJ153" s="17" t="s">
        <v>137</v>
      </c>
      <c r="BK153" s="170">
        <f>ROUND(I153*H153,2)</f>
        <v>0</v>
      </c>
      <c r="BL153" s="17" t="s">
        <v>136</v>
      </c>
      <c r="BM153" s="17" t="s">
        <v>254</v>
      </c>
    </row>
    <row r="154" spans="2:65" s="11" customFormat="1" ht="12" x14ac:dyDescent="0.35">
      <c r="B154" s="171"/>
      <c r="D154" s="181" t="s">
        <v>139</v>
      </c>
      <c r="E154" s="195" t="s">
        <v>3</v>
      </c>
      <c r="F154" s="190" t="s">
        <v>255</v>
      </c>
      <c r="H154" s="191">
        <v>4.8</v>
      </c>
      <c r="I154" s="176"/>
      <c r="L154" s="171"/>
      <c r="M154" s="177"/>
      <c r="N154" s="178"/>
      <c r="O154" s="178"/>
      <c r="P154" s="178"/>
      <c r="Q154" s="178"/>
      <c r="R154" s="178"/>
      <c r="S154" s="178"/>
      <c r="T154" s="179"/>
      <c r="AT154" s="173" t="s">
        <v>139</v>
      </c>
      <c r="AU154" s="173" t="s">
        <v>137</v>
      </c>
      <c r="AV154" s="11" t="s">
        <v>137</v>
      </c>
      <c r="AW154" s="11" t="s">
        <v>37</v>
      </c>
      <c r="AX154" s="11" t="s">
        <v>22</v>
      </c>
      <c r="AY154" s="173" t="s">
        <v>129</v>
      </c>
    </row>
    <row r="155" spans="2:65" s="1" customFormat="1" ht="31.5" customHeight="1" x14ac:dyDescent="0.35">
      <c r="B155" s="158"/>
      <c r="C155" s="159" t="s">
        <v>256</v>
      </c>
      <c r="D155" s="159" t="s">
        <v>131</v>
      </c>
      <c r="E155" s="160" t="s">
        <v>257</v>
      </c>
      <c r="F155" s="161" t="s">
        <v>258</v>
      </c>
      <c r="G155" s="162" t="s">
        <v>198</v>
      </c>
      <c r="H155" s="163">
        <v>4.8</v>
      </c>
      <c r="I155" s="164"/>
      <c r="J155" s="165">
        <f>ROUND(I155*H155,2)</f>
        <v>0</v>
      </c>
      <c r="K155" s="161" t="s">
        <v>135</v>
      </c>
      <c r="L155" s="34"/>
      <c r="M155" s="166" t="s">
        <v>3</v>
      </c>
      <c r="N155" s="167" t="s">
        <v>46</v>
      </c>
      <c r="O155" s="35"/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9">
        <f>S155*H155</f>
        <v>0</v>
      </c>
      <c r="AR155" s="17" t="s">
        <v>136</v>
      </c>
      <c r="AT155" s="17" t="s">
        <v>131</v>
      </c>
      <c r="AU155" s="17" t="s">
        <v>137</v>
      </c>
      <c r="AY155" s="17" t="s">
        <v>129</v>
      </c>
      <c r="BE155" s="170">
        <f>IF(N155="základní",J155,0)</f>
        <v>0</v>
      </c>
      <c r="BF155" s="170">
        <f>IF(N155="snížená",J155,0)</f>
        <v>0</v>
      </c>
      <c r="BG155" s="170">
        <f>IF(N155="zákl. přenesená",J155,0)</f>
        <v>0</v>
      </c>
      <c r="BH155" s="170">
        <f>IF(N155="sníž. přenesená",J155,0)</f>
        <v>0</v>
      </c>
      <c r="BI155" s="170">
        <f>IF(N155="nulová",J155,0)</f>
        <v>0</v>
      </c>
      <c r="BJ155" s="17" t="s">
        <v>137</v>
      </c>
      <c r="BK155" s="170">
        <f>ROUND(I155*H155,2)</f>
        <v>0</v>
      </c>
      <c r="BL155" s="17" t="s">
        <v>136</v>
      </c>
      <c r="BM155" s="17" t="s">
        <v>259</v>
      </c>
    </row>
    <row r="156" spans="2:65" s="10" customFormat="1" ht="29.9" customHeight="1" x14ac:dyDescent="0.35">
      <c r="B156" s="144"/>
      <c r="D156" s="155" t="s">
        <v>73</v>
      </c>
      <c r="E156" s="156" t="s">
        <v>157</v>
      </c>
      <c r="F156" s="156" t="s">
        <v>260</v>
      </c>
      <c r="I156" s="147"/>
      <c r="J156" s="157">
        <f>BK156</f>
        <v>0</v>
      </c>
      <c r="L156" s="144"/>
      <c r="M156" s="149"/>
      <c r="N156" s="150"/>
      <c r="O156" s="150"/>
      <c r="P156" s="151">
        <f>SUM(P157:P211)</f>
        <v>0</v>
      </c>
      <c r="Q156" s="150"/>
      <c r="R156" s="151">
        <f>SUM(R157:R211)</f>
        <v>37.398737629999999</v>
      </c>
      <c r="S156" s="150"/>
      <c r="T156" s="152">
        <f>SUM(T157:T211)</f>
        <v>0</v>
      </c>
      <c r="AR156" s="145" t="s">
        <v>22</v>
      </c>
      <c r="AT156" s="153" t="s">
        <v>73</v>
      </c>
      <c r="AU156" s="153" t="s">
        <v>22</v>
      </c>
      <c r="AY156" s="145" t="s">
        <v>129</v>
      </c>
      <c r="BK156" s="154">
        <f>SUM(BK157:BK211)</f>
        <v>0</v>
      </c>
    </row>
    <row r="157" spans="2:65" s="1" customFormat="1" ht="31.5" customHeight="1" x14ac:dyDescent="0.35">
      <c r="B157" s="158"/>
      <c r="C157" s="159" t="s">
        <v>261</v>
      </c>
      <c r="D157" s="159" t="s">
        <v>131</v>
      </c>
      <c r="E157" s="160" t="s">
        <v>262</v>
      </c>
      <c r="F157" s="161" t="s">
        <v>263</v>
      </c>
      <c r="G157" s="162" t="s">
        <v>198</v>
      </c>
      <c r="H157" s="163">
        <v>4.875</v>
      </c>
      <c r="I157" s="164"/>
      <c r="J157" s="165">
        <f>ROUND(I157*H157,2)</f>
        <v>0</v>
      </c>
      <c r="K157" s="161" t="s">
        <v>135</v>
      </c>
      <c r="L157" s="34"/>
      <c r="M157" s="166" t="s">
        <v>3</v>
      </c>
      <c r="N157" s="167" t="s">
        <v>46</v>
      </c>
      <c r="O157" s="35"/>
      <c r="P157" s="168">
        <f>O157*H157</f>
        <v>0</v>
      </c>
      <c r="Q157" s="168">
        <v>4.8900000000000002E-3</v>
      </c>
      <c r="R157" s="168">
        <f>Q157*H157</f>
        <v>2.3838750000000002E-2</v>
      </c>
      <c r="S157" s="168">
        <v>0</v>
      </c>
      <c r="T157" s="169">
        <f>S157*H157</f>
        <v>0</v>
      </c>
      <c r="AR157" s="17" t="s">
        <v>136</v>
      </c>
      <c r="AT157" s="17" t="s">
        <v>131</v>
      </c>
      <c r="AU157" s="17" t="s">
        <v>137</v>
      </c>
      <c r="AY157" s="17" t="s">
        <v>129</v>
      </c>
      <c r="BE157" s="170">
        <f>IF(N157="základní",J157,0)</f>
        <v>0</v>
      </c>
      <c r="BF157" s="170">
        <f>IF(N157="snížená",J157,0)</f>
        <v>0</v>
      </c>
      <c r="BG157" s="170">
        <f>IF(N157="zákl. přenesená",J157,0)</f>
        <v>0</v>
      </c>
      <c r="BH157" s="170">
        <f>IF(N157="sníž. přenesená",J157,0)</f>
        <v>0</v>
      </c>
      <c r="BI157" s="170">
        <f>IF(N157="nulová",J157,0)</f>
        <v>0</v>
      </c>
      <c r="BJ157" s="17" t="s">
        <v>137</v>
      </c>
      <c r="BK157" s="170">
        <f>ROUND(I157*H157,2)</f>
        <v>0</v>
      </c>
      <c r="BL157" s="17" t="s">
        <v>136</v>
      </c>
      <c r="BM157" s="17" t="s">
        <v>264</v>
      </c>
    </row>
    <row r="158" spans="2:65" s="1" customFormat="1" ht="19" x14ac:dyDescent="0.35">
      <c r="B158" s="34"/>
      <c r="D158" s="172" t="s">
        <v>265</v>
      </c>
      <c r="F158" s="206" t="s">
        <v>266</v>
      </c>
      <c r="I158" s="207"/>
      <c r="L158" s="34"/>
      <c r="M158" s="63"/>
      <c r="N158" s="35"/>
      <c r="O158" s="35"/>
      <c r="P158" s="35"/>
      <c r="Q158" s="35"/>
      <c r="R158" s="35"/>
      <c r="S158" s="35"/>
      <c r="T158" s="64"/>
      <c r="AT158" s="17" t="s">
        <v>265</v>
      </c>
      <c r="AU158" s="17" t="s">
        <v>137</v>
      </c>
    </row>
    <row r="159" spans="2:65" s="11" customFormat="1" ht="12" x14ac:dyDescent="0.35">
      <c r="B159" s="171"/>
      <c r="D159" s="181" t="s">
        <v>139</v>
      </c>
      <c r="E159" s="195" t="s">
        <v>3</v>
      </c>
      <c r="F159" s="190" t="s">
        <v>267</v>
      </c>
      <c r="H159" s="191">
        <v>4.875</v>
      </c>
      <c r="I159" s="176"/>
      <c r="L159" s="171"/>
      <c r="M159" s="177"/>
      <c r="N159" s="178"/>
      <c r="O159" s="178"/>
      <c r="P159" s="178"/>
      <c r="Q159" s="178"/>
      <c r="R159" s="178"/>
      <c r="S159" s="178"/>
      <c r="T159" s="179"/>
      <c r="AT159" s="173" t="s">
        <v>139</v>
      </c>
      <c r="AU159" s="173" t="s">
        <v>137</v>
      </c>
      <c r="AV159" s="11" t="s">
        <v>137</v>
      </c>
      <c r="AW159" s="11" t="s">
        <v>37</v>
      </c>
      <c r="AX159" s="11" t="s">
        <v>22</v>
      </c>
      <c r="AY159" s="173" t="s">
        <v>129</v>
      </c>
    </row>
    <row r="160" spans="2:65" s="1" customFormat="1" ht="31.5" customHeight="1" x14ac:dyDescent="0.35">
      <c r="B160" s="158"/>
      <c r="C160" s="159" t="s">
        <v>268</v>
      </c>
      <c r="D160" s="159" t="s">
        <v>131</v>
      </c>
      <c r="E160" s="160" t="s">
        <v>269</v>
      </c>
      <c r="F160" s="161" t="s">
        <v>270</v>
      </c>
      <c r="G160" s="162" t="s">
        <v>198</v>
      </c>
      <c r="H160" s="163">
        <v>51.06</v>
      </c>
      <c r="I160" s="164"/>
      <c r="J160" s="165">
        <f>ROUND(I160*H160,2)</f>
        <v>0</v>
      </c>
      <c r="K160" s="161" t="s">
        <v>135</v>
      </c>
      <c r="L160" s="34"/>
      <c r="M160" s="166" t="s">
        <v>3</v>
      </c>
      <c r="N160" s="167" t="s">
        <v>46</v>
      </c>
      <c r="O160" s="35"/>
      <c r="P160" s="168">
        <f>O160*H160</f>
        <v>0</v>
      </c>
      <c r="Q160" s="168">
        <v>3.0000000000000001E-3</v>
      </c>
      <c r="R160" s="168">
        <f>Q160*H160</f>
        <v>0.15318000000000001</v>
      </c>
      <c r="S160" s="168">
        <v>0</v>
      </c>
      <c r="T160" s="169">
        <f>S160*H160</f>
        <v>0</v>
      </c>
      <c r="AR160" s="17" t="s">
        <v>136</v>
      </c>
      <c r="AT160" s="17" t="s">
        <v>131</v>
      </c>
      <c r="AU160" s="17" t="s">
        <v>137</v>
      </c>
      <c r="AY160" s="17" t="s">
        <v>129</v>
      </c>
      <c r="BE160" s="170">
        <f>IF(N160="základní",J160,0)</f>
        <v>0</v>
      </c>
      <c r="BF160" s="170">
        <f>IF(N160="snížená",J160,0)</f>
        <v>0</v>
      </c>
      <c r="BG160" s="170">
        <f>IF(N160="zákl. přenesená",J160,0)</f>
        <v>0</v>
      </c>
      <c r="BH160" s="170">
        <f>IF(N160="sníž. přenesená",J160,0)</f>
        <v>0</v>
      </c>
      <c r="BI160" s="170">
        <f>IF(N160="nulová",J160,0)</f>
        <v>0</v>
      </c>
      <c r="BJ160" s="17" t="s">
        <v>137</v>
      </c>
      <c r="BK160" s="170">
        <f>ROUND(I160*H160,2)</f>
        <v>0</v>
      </c>
      <c r="BL160" s="17" t="s">
        <v>136</v>
      </c>
      <c r="BM160" s="17" t="s">
        <v>271</v>
      </c>
    </row>
    <row r="161" spans="2:65" s="11" customFormat="1" ht="12" x14ac:dyDescent="0.35">
      <c r="B161" s="171"/>
      <c r="D161" s="181" t="s">
        <v>139</v>
      </c>
      <c r="E161" s="195" t="s">
        <v>3</v>
      </c>
      <c r="F161" s="190" t="s">
        <v>272</v>
      </c>
      <c r="H161" s="191">
        <v>51.06</v>
      </c>
      <c r="I161" s="176"/>
      <c r="L161" s="171"/>
      <c r="M161" s="177"/>
      <c r="N161" s="178"/>
      <c r="O161" s="178"/>
      <c r="P161" s="178"/>
      <c r="Q161" s="178"/>
      <c r="R161" s="178"/>
      <c r="S161" s="178"/>
      <c r="T161" s="179"/>
      <c r="AT161" s="173" t="s">
        <v>139</v>
      </c>
      <c r="AU161" s="173" t="s">
        <v>137</v>
      </c>
      <c r="AV161" s="11" t="s">
        <v>137</v>
      </c>
      <c r="AW161" s="11" t="s">
        <v>37</v>
      </c>
      <c r="AX161" s="11" t="s">
        <v>22</v>
      </c>
      <c r="AY161" s="173" t="s">
        <v>129</v>
      </c>
    </row>
    <row r="162" spans="2:65" s="1" customFormat="1" ht="44.25" customHeight="1" x14ac:dyDescent="0.35">
      <c r="B162" s="158"/>
      <c r="C162" s="159" t="s">
        <v>273</v>
      </c>
      <c r="D162" s="159" t="s">
        <v>131</v>
      </c>
      <c r="E162" s="160" t="s">
        <v>274</v>
      </c>
      <c r="F162" s="161" t="s">
        <v>275</v>
      </c>
      <c r="G162" s="162" t="s">
        <v>198</v>
      </c>
      <c r="H162" s="163">
        <v>9.75</v>
      </c>
      <c r="I162" s="164"/>
      <c r="J162" s="165">
        <f>ROUND(I162*H162,2)</f>
        <v>0</v>
      </c>
      <c r="K162" s="161" t="s">
        <v>135</v>
      </c>
      <c r="L162" s="34"/>
      <c r="M162" s="166" t="s">
        <v>3</v>
      </c>
      <c r="N162" s="167" t="s">
        <v>46</v>
      </c>
      <c r="O162" s="35"/>
      <c r="P162" s="168">
        <f>O162*H162</f>
        <v>0</v>
      </c>
      <c r="Q162" s="168">
        <v>1.8380000000000001E-2</v>
      </c>
      <c r="R162" s="168">
        <f>Q162*H162</f>
        <v>0.179205</v>
      </c>
      <c r="S162" s="168">
        <v>0</v>
      </c>
      <c r="T162" s="169">
        <f>S162*H162</f>
        <v>0</v>
      </c>
      <c r="AR162" s="17" t="s">
        <v>136</v>
      </c>
      <c r="AT162" s="17" t="s">
        <v>131</v>
      </c>
      <c r="AU162" s="17" t="s">
        <v>137</v>
      </c>
      <c r="AY162" s="17" t="s">
        <v>129</v>
      </c>
      <c r="BE162" s="170">
        <f>IF(N162="základní",J162,0)</f>
        <v>0</v>
      </c>
      <c r="BF162" s="170">
        <f>IF(N162="snížená",J162,0)</f>
        <v>0</v>
      </c>
      <c r="BG162" s="170">
        <f>IF(N162="zákl. přenesená",J162,0)</f>
        <v>0</v>
      </c>
      <c r="BH162" s="170">
        <f>IF(N162="sníž. přenesená",J162,0)</f>
        <v>0</v>
      </c>
      <c r="BI162" s="170">
        <f>IF(N162="nulová",J162,0)</f>
        <v>0</v>
      </c>
      <c r="BJ162" s="17" t="s">
        <v>137</v>
      </c>
      <c r="BK162" s="170">
        <f>ROUND(I162*H162,2)</f>
        <v>0</v>
      </c>
      <c r="BL162" s="17" t="s">
        <v>136</v>
      </c>
      <c r="BM162" s="17" t="s">
        <v>276</v>
      </c>
    </row>
    <row r="163" spans="2:65" s="11" customFormat="1" ht="12" x14ac:dyDescent="0.35">
      <c r="B163" s="171"/>
      <c r="D163" s="181" t="s">
        <v>139</v>
      </c>
      <c r="E163" s="195" t="s">
        <v>3</v>
      </c>
      <c r="F163" s="190" t="s">
        <v>277</v>
      </c>
      <c r="H163" s="191">
        <v>9.75</v>
      </c>
      <c r="I163" s="176"/>
      <c r="L163" s="171"/>
      <c r="M163" s="177"/>
      <c r="N163" s="178"/>
      <c r="O163" s="178"/>
      <c r="P163" s="178"/>
      <c r="Q163" s="178"/>
      <c r="R163" s="178"/>
      <c r="S163" s="178"/>
      <c r="T163" s="179"/>
      <c r="AT163" s="173" t="s">
        <v>139</v>
      </c>
      <c r="AU163" s="173" t="s">
        <v>137</v>
      </c>
      <c r="AV163" s="11" t="s">
        <v>137</v>
      </c>
      <c r="AW163" s="11" t="s">
        <v>37</v>
      </c>
      <c r="AX163" s="11" t="s">
        <v>22</v>
      </c>
      <c r="AY163" s="173" t="s">
        <v>129</v>
      </c>
    </row>
    <row r="164" spans="2:65" s="1" customFormat="1" ht="31.5" customHeight="1" x14ac:dyDescent="0.35">
      <c r="B164" s="158"/>
      <c r="C164" s="159" t="s">
        <v>278</v>
      </c>
      <c r="D164" s="159" t="s">
        <v>131</v>
      </c>
      <c r="E164" s="160" t="s">
        <v>279</v>
      </c>
      <c r="F164" s="161" t="s">
        <v>280</v>
      </c>
      <c r="G164" s="162" t="s">
        <v>198</v>
      </c>
      <c r="H164" s="163">
        <v>25</v>
      </c>
      <c r="I164" s="164"/>
      <c r="J164" s="165">
        <f>ROUND(I164*H164,2)</f>
        <v>0</v>
      </c>
      <c r="K164" s="161" t="s">
        <v>135</v>
      </c>
      <c r="L164" s="34"/>
      <c r="M164" s="166" t="s">
        <v>3</v>
      </c>
      <c r="N164" s="167" t="s">
        <v>46</v>
      </c>
      <c r="O164" s="35"/>
      <c r="P164" s="168">
        <f>O164*H164</f>
        <v>0</v>
      </c>
      <c r="Q164" s="168">
        <v>1.1129999999999999E-2</v>
      </c>
      <c r="R164" s="168">
        <f>Q164*H164</f>
        <v>0.27825</v>
      </c>
      <c r="S164" s="168">
        <v>0</v>
      </c>
      <c r="T164" s="169">
        <f>S164*H164</f>
        <v>0</v>
      </c>
      <c r="AR164" s="17" t="s">
        <v>136</v>
      </c>
      <c r="AT164" s="17" t="s">
        <v>131</v>
      </c>
      <c r="AU164" s="17" t="s">
        <v>137</v>
      </c>
      <c r="AY164" s="17" t="s">
        <v>129</v>
      </c>
      <c r="BE164" s="170">
        <f>IF(N164="základní",J164,0)</f>
        <v>0</v>
      </c>
      <c r="BF164" s="170">
        <f>IF(N164="snížená",J164,0)</f>
        <v>0</v>
      </c>
      <c r="BG164" s="170">
        <f>IF(N164="zákl. přenesená",J164,0)</f>
        <v>0</v>
      </c>
      <c r="BH164" s="170">
        <f>IF(N164="sníž. přenesená",J164,0)</f>
        <v>0</v>
      </c>
      <c r="BI164" s="170">
        <f>IF(N164="nulová",J164,0)</f>
        <v>0</v>
      </c>
      <c r="BJ164" s="17" t="s">
        <v>137</v>
      </c>
      <c r="BK164" s="170">
        <f>ROUND(I164*H164,2)</f>
        <v>0</v>
      </c>
      <c r="BL164" s="17" t="s">
        <v>136</v>
      </c>
      <c r="BM164" s="17" t="s">
        <v>281</v>
      </c>
    </row>
    <row r="165" spans="2:65" s="1" customFormat="1" ht="28.5" x14ac:dyDescent="0.35">
      <c r="B165" s="34"/>
      <c r="D165" s="172" t="s">
        <v>265</v>
      </c>
      <c r="F165" s="206" t="s">
        <v>282</v>
      </c>
      <c r="I165" s="207"/>
      <c r="L165" s="34"/>
      <c r="M165" s="63"/>
      <c r="N165" s="35"/>
      <c r="O165" s="35"/>
      <c r="P165" s="35"/>
      <c r="Q165" s="35"/>
      <c r="R165" s="35"/>
      <c r="S165" s="35"/>
      <c r="T165" s="64"/>
      <c r="AT165" s="17" t="s">
        <v>265</v>
      </c>
      <c r="AU165" s="17" t="s">
        <v>137</v>
      </c>
    </row>
    <row r="166" spans="2:65" s="11" customFormat="1" ht="12" x14ac:dyDescent="0.35">
      <c r="B166" s="171"/>
      <c r="D166" s="181" t="s">
        <v>139</v>
      </c>
      <c r="E166" s="195" t="s">
        <v>3</v>
      </c>
      <c r="F166" s="190" t="s">
        <v>256</v>
      </c>
      <c r="H166" s="191">
        <v>25</v>
      </c>
      <c r="I166" s="176"/>
      <c r="L166" s="171"/>
      <c r="M166" s="177"/>
      <c r="N166" s="178"/>
      <c r="O166" s="178"/>
      <c r="P166" s="178"/>
      <c r="Q166" s="178"/>
      <c r="R166" s="178"/>
      <c r="S166" s="178"/>
      <c r="T166" s="179"/>
      <c r="AT166" s="173" t="s">
        <v>139</v>
      </c>
      <c r="AU166" s="173" t="s">
        <v>137</v>
      </c>
      <c r="AV166" s="11" t="s">
        <v>137</v>
      </c>
      <c r="AW166" s="11" t="s">
        <v>37</v>
      </c>
      <c r="AX166" s="11" t="s">
        <v>22</v>
      </c>
      <c r="AY166" s="173" t="s">
        <v>129</v>
      </c>
    </row>
    <row r="167" spans="2:65" s="1" customFormat="1" ht="31.5" customHeight="1" x14ac:dyDescent="0.35">
      <c r="B167" s="158"/>
      <c r="C167" s="159" t="s">
        <v>283</v>
      </c>
      <c r="D167" s="159" t="s">
        <v>131</v>
      </c>
      <c r="E167" s="160" t="s">
        <v>284</v>
      </c>
      <c r="F167" s="161" t="s">
        <v>285</v>
      </c>
      <c r="G167" s="162" t="s">
        <v>198</v>
      </c>
      <c r="H167" s="163">
        <v>154.27000000000001</v>
      </c>
      <c r="I167" s="164"/>
      <c r="J167" s="165">
        <f>ROUND(I167*H167,2)</f>
        <v>0</v>
      </c>
      <c r="K167" s="161" t="s">
        <v>135</v>
      </c>
      <c r="L167" s="34"/>
      <c r="M167" s="166" t="s">
        <v>3</v>
      </c>
      <c r="N167" s="167" t="s">
        <v>46</v>
      </c>
      <c r="O167" s="35"/>
      <c r="P167" s="168">
        <f>O167*H167</f>
        <v>0</v>
      </c>
      <c r="Q167" s="168">
        <v>2.7300000000000001E-2</v>
      </c>
      <c r="R167" s="168">
        <f>Q167*H167</f>
        <v>4.2115710000000002</v>
      </c>
      <c r="S167" s="168">
        <v>0</v>
      </c>
      <c r="T167" s="169">
        <f>S167*H167</f>
        <v>0</v>
      </c>
      <c r="AR167" s="17" t="s">
        <v>136</v>
      </c>
      <c r="AT167" s="17" t="s">
        <v>131</v>
      </c>
      <c r="AU167" s="17" t="s">
        <v>137</v>
      </c>
      <c r="AY167" s="17" t="s">
        <v>129</v>
      </c>
      <c r="BE167" s="170">
        <f>IF(N167="základní",J167,0)</f>
        <v>0</v>
      </c>
      <c r="BF167" s="170">
        <f>IF(N167="snížená",J167,0)</f>
        <v>0</v>
      </c>
      <c r="BG167" s="170">
        <f>IF(N167="zákl. přenesená",J167,0)</f>
        <v>0</v>
      </c>
      <c r="BH167" s="170">
        <f>IF(N167="sníž. přenesená",J167,0)</f>
        <v>0</v>
      </c>
      <c r="BI167" s="170">
        <f>IF(N167="nulová",J167,0)</f>
        <v>0</v>
      </c>
      <c r="BJ167" s="17" t="s">
        <v>137</v>
      </c>
      <c r="BK167" s="170">
        <f>ROUND(I167*H167,2)</f>
        <v>0</v>
      </c>
      <c r="BL167" s="17" t="s">
        <v>136</v>
      </c>
      <c r="BM167" s="17" t="s">
        <v>286</v>
      </c>
    </row>
    <row r="168" spans="2:65" s="1" customFormat="1" ht="95" x14ac:dyDescent="0.35">
      <c r="B168" s="34"/>
      <c r="D168" s="172" t="s">
        <v>265</v>
      </c>
      <c r="F168" s="206" t="s">
        <v>287</v>
      </c>
      <c r="I168" s="207"/>
      <c r="L168" s="34"/>
      <c r="M168" s="63"/>
      <c r="N168" s="35"/>
      <c r="O168" s="35"/>
      <c r="P168" s="35"/>
      <c r="Q168" s="35"/>
      <c r="R168" s="35"/>
      <c r="S168" s="35"/>
      <c r="T168" s="64"/>
      <c r="AT168" s="17" t="s">
        <v>265</v>
      </c>
      <c r="AU168" s="17" t="s">
        <v>137</v>
      </c>
    </row>
    <row r="169" spans="2:65" s="11" customFormat="1" ht="12" x14ac:dyDescent="0.35">
      <c r="B169" s="171"/>
      <c r="D169" s="181" t="s">
        <v>139</v>
      </c>
      <c r="E169" s="195" t="s">
        <v>3</v>
      </c>
      <c r="F169" s="190" t="s">
        <v>288</v>
      </c>
      <c r="H169" s="191">
        <v>154.27000000000001</v>
      </c>
      <c r="I169" s="176"/>
      <c r="L169" s="171"/>
      <c r="M169" s="177"/>
      <c r="N169" s="178"/>
      <c r="O169" s="178"/>
      <c r="P169" s="178"/>
      <c r="Q169" s="178"/>
      <c r="R169" s="178"/>
      <c r="S169" s="178"/>
      <c r="T169" s="179"/>
      <c r="AT169" s="173" t="s">
        <v>139</v>
      </c>
      <c r="AU169" s="173" t="s">
        <v>137</v>
      </c>
      <c r="AV169" s="11" t="s">
        <v>137</v>
      </c>
      <c r="AW169" s="11" t="s">
        <v>37</v>
      </c>
      <c r="AX169" s="11" t="s">
        <v>22</v>
      </c>
      <c r="AY169" s="173" t="s">
        <v>129</v>
      </c>
    </row>
    <row r="170" spans="2:65" s="1" customFormat="1" ht="31.5" customHeight="1" x14ac:dyDescent="0.35">
      <c r="B170" s="158"/>
      <c r="C170" s="159" t="s">
        <v>289</v>
      </c>
      <c r="D170" s="159" t="s">
        <v>131</v>
      </c>
      <c r="E170" s="160" t="s">
        <v>290</v>
      </c>
      <c r="F170" s="161" t="s">
        <v>291</v>
      </c>
      <c r="G170" s="162" t="s">
        <v>198</v>
      </c>
      <c r="H170" s="163">
        <v>88.518000000000001</v>
      </c>
      <c r="I170" s="164"/>
      <c r="J170" s="165">
        <f>ROUND(I170*H170,2)</f>
        <v>0</v>
      </c>
      <c r="K170" s="161" t="s">
        <v>135</v>
      </c>
      <c r="L170" s="34"/>
      <c r="M170" s="166" t="s">
        <v>3</v>
      </c>
      <c r="N170" s="167" t="s">
        <v>46</v>
      </c>
      <c r="O170" s="35"/>
      <c r="P170" s="168">
        <f>O170*H170</f>
        <v>0</v>
      </c>
      <c r="Q170" s="168">
        <v>1.1129999999999999E-2</v>
      </c>
      <c r="R170" s="168">
        <f>Q170*H170</f>
        <v>0.98520533999999993</v>
      </c>
      <c r="S170" s="168">
        <v>0</v>
      </c>
      <c r="T170" s="169">
        <f>S170*H170</f>
        <v>0</v>
      </c>
      <c r="AR170" s="17" t="s">
        <v>136</v>
      </c>
      <c r="AT170" s="17" t="s">
        <v>131</v>
      </c>
      <c r="AU170" s="17" t="s">
        <v>137</v>
      </c>
      <c r="AY170" s="17" t="s">
        <v>129</v>
      </c>
      <c r="BE170" s="170">
        <f>IF(N170="základní",J170,0)</f>
        <v>0</v>
      </c>
      <c r="BF170" s="170">
        <f>IF(N170="snížená",J170,0)</f>
        <v>0</v>
      </c>
      <c r="BG170" s="170">
        <f>IF(N170="zákl. přenesená",J170,0)</f>
        <v>0</v>
      </c>
      <c r="BH170" s="170">
        <f>IF(N170="sníž. přenesená",J170,0)</f>
        <v>0</v>
      </c>
      <c r="BI170" s="170">
        <f>IF(N170="nulová",J170,0)</f>
        <v>0</v>
      </c>
      <c r="BJ170" s="17" t="s">
        <v>137</v>
      </c>
      <c r="BK170" s="170">
        <f>ROUND(I170*H170,2)</f>
        <v>0</v>
      </c>
      <c r="BL170" s="17" t="s">
        <v>136</v>
      </c>
      <c r="BM170" s="17" t="s">
        <v>292</v>
      </c>
    </row>
    <row r="171" spans="2:65" s="1" customFormat="1" ht="28.5" x14ac:dyDescent="0.35">
      <c r="B171" s="34"/>
      <c r="D171" s="172" t="s">
        <v>265</v>
      </c>
      <c r="F171" s="206" t="s">
        <v>282</v>
      </c>
      <c r="I171" s="207"/>
      <c r="L171" s="34"/>
      <c r="M171" s="63"/>
      <c r="N171" s="35"/>
      <c r="O171" s="35"/>
      <c r="P171" s="35"/>
      <c r="Q171" s="35"/>
      <c r="R171" s="35"/>
      <c r="S171" s="35"/>
      <c r="T171" s="64"/>
      <c r="AT171" s="17" t="s">
        <v>265</v>
      </c>
      <c r="AU171" s="17" t="s">
        <v>137</v>
      </c>
    </row>
    <row r="172" spans="2:65" s="11" customFormat="1" ht="12" x14ac:dyDescent="0.35">
      <c r="B172" s="171"/>
      <c r="D172" s="181" t="s">
        <v>139</v>
      </c>
      <c r="E172" s="195" t="s">
        <v>3</v>
      </c>
      <c r="F172" s="190" t="s">
        <v>293</v>
      </c>
      <c r="H172" s="191">
        <v>88.518000000000001</v>
      </c>
      <c r="I172" s="176"/>
      <c r="L172" s="171"/>
      <c r="M172" s="177"/>
      <c r="N172" s="178"/>
      <c r="O172" s="178"/>
      <c r="P172" s="178"/>
      <c r="Q172" s="178"/>
      <c r="R172" s="178"/>
      <c r="S172" s="178"/>
      <c r="T172" s="179"/>
      <c r="AT172" s="173" t="s">
        <v>139</v>
      </c>
      <c r="AU172" s="173" t="s">
        <v>137</v>
      </c>
      <c r="AV172" s="11" t="s">
        <v>137</v>
      </c>
      <c r="AW172" s="11" t="s">
        <v>37</v>
      </c>
      <c r="AX172" s="11" t="s">
        <v>22</v>
      </c>
      <c r="AY172" s="173" t="s">
        <v>129</v>
      </c>
    </row>
    <row r="173" spans="2:65" s="1" customFormat="1" ht="31.5" customHeight="1" x14ac:dyDescent="0.35">
      <c r="B173" s="158"/>
      <c r="C173" s="159" t="s">
        <v>294</v>
      </c>
      <c r="D173" s="159" t="s">
        <v>131</v>
      </c>
      <c r="E173" s="160" t="s">
        <v>295</v>
      </c>
      <c r="F173" s="161" t="s">
        <v>296</v>
      </c>
      <c r="G173" s="162" t="s">
        <v>198</v>
      </c>
      <c r="H173" s="163">
        <v>51.06</v>
      </c>
      <c r="I173" s="164"/>
      <c r="J173" s="165">
        <f>ROUND(I173*H173,2)</f>
        <v>0</v>
      </c>
      <c r="K173" s="161" t="s">
        <v>135</v>
      </c>
      <c r="L173" s="34"/>
      <c r="M173" s="166" t="s">
        <v>3</v>
      </c>
      <c r="N173" s="167" t="s">
        <v>46</v>
      </c>
      <c r="O173" s="35"/>
      <c r="P173" s="168">
        <f>O173*H173</f>
        <v>0</v>
      </c>
      <c r="Q173" s="168">
        <v>8.6499999999999997E-3</v>
      </c>
      <c r="R173" s="168">
        <f>Q173*H173</f>
        <v>0.44166899999999998</v>
      </c>
      <c r="S173" s="168">
        <v>0</v>
      </c>
      <c r="T173" s="169">
        <f>S173*H173</f>
        <v>0</v>
      </c>
      <c r="AR173" s="17" t="s">
        <v>136</v>
      </c>
      <c r="AT173" s="17" t="s">
        <v>131</v>
      </c>
      <c r="AU173" s="17" t="s">
        <v>137</v>
      </c>
      <c r="AY173" s="17" t="s">
        <v>129</v>
      </c>
      <c r="BE173" s="170">
        <f>IF(N173="základní",J173,0)</f>
        <v>0</v>
      </c>
      <c r="BF173" s="170">
        <f>IF(N173="snížená",J173,0)</f>
        <v>0</v>
      </c>
      <c r="BG173" s="170">
        <f>IF(N173="zákl. přenesená",J173,0)</f>
        <v>0</v>
      </c>
      <c r="BH173" s="170">
        <f>IF(N173="sníž. přenesená",J173,0)</f>
        <v>0</v>
      </c>
      <c r="BI173" s="170">
        <f>IF(N173="nulová",J173,0)</f>
        <v>0</v>
      </c>
      <c r="BJ173" s="17" t="s">
        <v>137</v>
      </c>
      <c r="BK173" s="170">
        <f>ROUND(I173*H173,2)</f>
        <v>0</v>
      </c>
      <c r="BL173" s="17" t="s">
        <v>136</v>
      </c>
      <c r="BM173" s="17" t="s">
        <v>297</v>
      </c>
    </row>
    <row r="174" spans="2:65" s="11" customFormat="1" ht="12" x14ac:dyDescent="0.35">
      <c r="B174" s="171"/>
      <c r="D174" s="181" t="s">
        <v>139</v>
      </c>
      <c r="E174" s="195" t="s">
        <v>3</v>
      </c>
      <c r="F174" s="190" t="s">
        <v>298</v>
      </c>
      <c r="H174" s="191">
        <v>51.06</v>
      </c>
      <c r="I174" s="176"/>
      <c r="L174" s="171"/>
      <c r="M174" s="177"/>
      <c r="N174" s="178"/>
      <c r="O174" s="178"/>
      <c r="P174" s="178"/>
      <c r="Q174" s="178"/>
      <c r="R174" s="178"/>
      <c r="S174" s="178"/>
      <c r="T174" s="179"/>
      <c r="AT174" s="173" t="s">
        <v>139</v>
      </c>
      <c r="AU174" s="173" t="s">
        <v>137</v>
      </c>
      <c r="AV174" s="11" t="s">
        <v>137</v>
      </c>
      <c r="AW174" s="11" t="s">
        <v>37</v>
      </c>
      <c r="AX174" s="11" t="s">
        <v>22</v>
      </c>
      <c r="AY174" s="173" t="s">
        <v>129</v>
      </c>
    </row>
    <row r="175" spans="2:65" s="1" customFormat="1" ht="22.5" customHeight="1" x14ac:dyDescent="0.35">
      <c r="B175" s="158"/>
      <c r="C175" s="196" t="s">
        <v>299</v>
      </c>
      <c r="D175" s="196" t="s">
        <v>202</v>
      </c>
      <c r="E175" s="197" t="s">
        <v>300</v>
      </c>
      <c r="F175" s="198" t="s">
        <v>301</v>
      </c>
      <c r="G175" s="199" t="s">
        <v>198</v>
      </c>
      <c r="H175" s="200">
        <v>52.081000000000003</v>
      </c>
      <c r="I175" s="201"/>
      <c r="J175" s="202">
        <f>ROUND(I175*H175,2)</f>
        <v>0</v>
      </c>
      <c r="K175" s="198" t="s">
        <v>135</v>
      </c>
      <c r="L175" s="203"/>
      <c r="M175" s="204" t="s">
        <v>3</v>
      </c>
      <c r="N175" s="205" t="s">
        <v>46</v>
      </c>
      <c r="O175" s="35"/>
      <c r="P175" s="168">
        <f>O175*H175</f>
        <v>0</v>
      </c>
      <c r="Q175" s="168">
        <v>2.3800000000000002E-3</v>
      </c>
      <c r="R175" s="168">
        <f>Q175*H175</f>
        <v>0.12395278000000001</v>
      </c>
      <c r="S175" s="168">
        <v>0</v>
      </c>
      <c r="T175" s="169">
        <f>S175*H175</f>
        <v>0</v>
      </c>
      <c r="AR175" s="17" t="s">
        <v>166</v>
      </c>
      <c r="AT175" s="17" t="s">
        <v>202</v>
      </c>
      <c r="AU175" s="17" t="s">
        <v>137</v>
      </c>
      <c r="AY175" s="17" t="s">
        <v>129</v>
      </c>
      <c r="BE175" s="170">
        <f>IF(N175="základní",J175,0)</f>
        <v>0</v>
      </c>
      <c r="BF175" s="170">
        <f>IF(N175="snížená",J175,0)</f>
        <v>0</v>
      </c>
      <c r="BG175" s="170">
        <f>IF(N175="zákl. přenesená",J175,0)</f>
        <v>0</v>
      </c>
      <c r="BH175" s="170">
        <f>IF(N175="sníž. přenesená",J175,0)</f>
        <v>0</v>
      </c>
      <c r="BI175" s="170">
        <f>IF(N175="nulová",J175,0)</f>
        <v>0</v>
      </c>
      <c r="BJ175" s="17" t="s">
        <v>137</v>
      </c>
      <c r="BK175" s="170">
        <f>ROUND(I175*H175,2)</f>
        <v>0</v>
      </c>
      <c r="BL175" s="17" t="s">
        <v>136</v>
      </c>
      <c r="BM175" s="17" t="s">
        <v>302</v>
      </c>
    </row>
    <row r="176" spans="2:65" s="1" customFormat="1" ht="19" x14ac:dyDescent="0.35">
      <c r="B176" s="34"/>
      <c r="D176" s="172" t="s">
        <v>227</v>
      </c>
      <c r="F176" s="206" t="s">
        <v>303</v>
      </c>
      <c r="I176" s="207"/>
      <c r="L176" s="34"/>
      <c r="M176" s="63"/>
      <c r="N176" s="35"/>
      <c r="O176" s="35"/>
      <c r="P176" s="35"/>
      <c r="Q176" s="35"/>
      <c r="R176" s="35"/>
      <c r="S176" s="35"/>
      <c r="T176" s="64"/>
      <c r="AT176" s="17" t="s">
        <v>227</v>
      </c>
      <c r="AU176" s="17" t="s">
        <v>137</v>
      </c>
    </row>
    <row r="177" spans="2:65" s="11" customFormat="1" ht="12" x14ac:dyDescent="0.35">
      <c r="B177" s="171"/>
      <c r="D177" s="181" t="s">
        <v>139</v>
      </c>
      <c r="F177" s="190" t="s">
        <v>304</v>
      </c>
      <c r="H177" s="191">
        <v>52.081000000000003</v>
      </c>
      <c r="I177" s="176"/>
      <c r="L177" s="171"/>
      <c r="M177" s="177"/>
      <c r="N177" s="178"/>
      <c r="O177" s="178"/>
      <c r="P177" s="178"/>
      <c r="Q177" s="178"/>
      <c r="R177" s="178"/>
      <c r="S177" s="178"/>
      <c r="T177" s="179"/>
      <c r="AT177" s="173" t="s">
        <v>139</v>
      </c>
      <c r="AU177" s="173" t="s">
        <v>137</v>
      </c>
      <c r="AV177" s="11" t="s">
        <v>137</v>
      </c>
      <c r="AW177" s="11" t="s">
        <v>4</v>
      </c>
      <c r="AX177" s="11" t="s">
        <v>22</v>
      </c>
      <c r="AY177" s="173" t="s">
        <v>129</v>
      </c>
    </row>
    <row r="178" spans="2:65" s="1" customFormat="1" ht="44.25" customHeight="1" x14ac:dyDescent="0.35">
      <c r="B178" s="158"/>
      <c r="C178" s="159" t="s">
        <v>305</v>
      </c>
      <c r="D178" s="159" t="s">
        <v>131</v>
      </c>
      <c r="E178" s="160" t="s">
        <v>306</v>
      </c>
      <c r="F178" s="161" t="s">
        <v>307</v>
      </c>
      <c r="G178" s="162" t="s">
        <v>198</v>
      </c>
      <c r="H178" s="163">
        <v>95.825000000000003</v>
      </c>
      <c r="I178" s="164"/>
      <c r="J178" s="165">
        <f>ROUND(I178*H178,2)</f>
        <v>0</v>
      </c>
      <c r="K178" s="161" t="s">
        <v>135</v>
      </c>
      <c r="L178" s="34"/>
      <c r="M178" s="166" t="s">
        <v>3</v>
      </c>
      <c r="N178" s="167" t="s">
        <v>46</v>
      </c>
      <c r="O178" s="35"/>
      <c r="P178" s="168">
        <f>O178*H178</f>
        <v>0</v>
      </c>
      <c r="Q178" s="168">
        <v>1.8380000000000001E-2</v>
      </c>
      <c r="R178" s="168">
        <f>Q178*H178</f>
        <v>1.7612635000000001</v>
      </c>
      <c r="S178" s="168">
        <v>0</v>
      </c>
      <c r="T178" s="169">
        <f>S178*H178</f>
        <v>0</v>
      </c>
      <c r="AR178" s="17" t="s">
        <v>136</v>
      </c>
      <c r="AT178" s="17" t="s">
        <v>131</v>
      </c>
      <c r="AU178" s="17" t="s">
        <v>137</v>
      </c>
      <c r="AY178" s="17" t="s">
        <v>129</v>
      </c>
      <c r="BE178" s="170">
        <f>IF(N178="základní",J178,0)</f>
        <v>0</v>
      </c>
      <c r="BF178" s="170">
        <f>IF(N178="snížená",J178,0)</f>
        <v>0</v>
      </c>
      <c r="BG178" s="170">
        <f>IF(N178="zákl. přenesená",J178,0)</f>
        <v>0</v>
      </c>
      <c r="BH178" s="170">
        <f>IF(N178="sníž. přenesená",J178,0)</f>
        <v>0</v>
      </c>
      <c r="BI178" s="170">
        <f>IF(N178="nulová",J178,0)</f>
        <v>0</v>
      </c>
      <c r="BJ178" s="17" t="s">
        <v>137</v>
      </c>
      <c r="BK178" s="170">
        <f>ROUND(I178*H178,2)</f>
        <v>0</v>
      </c>
      <c r="BL178" s="17" t="s">
        <v>136</v>
      </c>
      <c r="BM178" s="17" t="s">
        <v>308</v>
      </c>
    </row>
    <row r="179" spans="2:65" s="11" customFormat="1" ht="24" x14ac:dyDescent="0.35">
      <c r="B179" s="171"/>
      <c r="D179" s="181" t="s">
        <v>139</v>
      </c>
      <c r="E179" s="195" t="s">
        <v>3</v>
      </c>
      <c r="F179" s="190" t="s">
        <v>309</v>
      </c>
      <c r="H179" s="191">
        <v>95.825000000000003</v>
      </c>
      <c r="I179" s="176"/>
      <c r="L179" s="171"/>
      <c r="M179" s="177"/>
      <c r="N179" s="178"/>
      <c r="O179" s="178"/>
      <c r="P179" s="178"/>
      <c r="Q179" s="178"/>
      <c r="R179" s="178"/>
      <c r="S179" s="178"/>
      <c r="T179" s="179"/>
      <c r="AT179" s="173" t="s">
        <v>139</v>
      </c>
      <c r="AU179" s="173" t="s">
        <v>137</v>
      </c>
      <c r="AV179" s="11" t="s">
        <v>137</v>
      </c>
      <c r="AW179" s="11" t="s">
        <v>37</v>
      </c>
      <c r="AX179" s="11" t="s">
        <v>22</v>
      </c>
      <c r="AY179" s="173" t="s">
        <v>129</v>
      </c>
    </row>
    <row r="180" spans="2:65" s="1" customFormat="1" ht="31.5" customHeight="1" x14ac:dyDescent="0.35">
      <c r="B180" s="158"/>
      <c r="C180" s="159" t="s">
        <v>310</v>
      </c>
      <c r="D180" s="159" t="s">
        <v>131</v>
      </c>
      <c r="E180" s="160" t="s">
        <v>311</v>
      </c>
      <c r="F180" s="161" t="s">
        <v>312</v>
      </c>
      <c r="G180" s="162" t="s">
        <v>198</v>
      </c>
      <c r="H180" s="163">
        <v>115.783</v>
      </c>
      <c r="I180" s="164"/>
      <c r="J180" s="165">
        <f>ROUND(I180*H180,2)</f>
        <v>0</v>
      </c>
      <c r="K180" s="161" t="s">
        <v>135</v>
      </c>
      <c r="L180" s="34"/>
      <c r="M180" s="166" t="s">
        <v>3</v>
      </c>
      <c r="N180" s="167" t="s">
        <v>46</v>
      </c>
      <c r="O180" s="35"/>
      <c r="P180" s="168">
        <f>O180*H180</f>
        <v>0</v>
      </c>
      <c r="Q180" s="168">
        <v>1.8380000000000001E-2</v>
      </c>
      <c r="R180" s="168">
        <f>Q180*H180</f>
        <v>2.1280915400000002</v>
      </c>
      <c r="S180" s="168">
        <v>0</v>
      </c>
      <c r="T180" s="169">
        <f>S180*H180</f>
        <v>0</v>
      </c>
      <c r="AR180" s="17" t="s">
        <v>136</v>
      </c>
      <c r="AT180" s="17" t="s">
        <v>131</v>
      </c>
      <c r="AU180" s="17" t="s">
        <v>137</v>
      </c>
      <c r="AY180" s="17" t="s">
        <v>129</v>
      </c>
      <c r="BE180" s="170">
        <f>IF(N180="základní",J180,0)</f>
        <v>0</v>
      </c>
      <c r="BF180" s="170">
        <f>IF(N180="snížená",J180,0)</f>
        <v>0</v>
      </c>
      <c r="BG180" s="170">
        <f>IF(N180="zákl. přenesená",J180,0)</f>
        <v>0</v>
      </c>
      <c r="BH180" s="170">
        <f>IF(N180="sníž. přenesená",J180,0)</f>
        <v>0</v>
      </c>
      <c r="BI180" s="170">
        <f>IF(N180="nulová",J180,0)</f>
        <v>0</v>
      </c>
      <c r="BJ180" s="17" t="s">
        <v>137</v>
      </c>
      <c r="BK180" s="170">
        <f>ROUND(I180*H180,2)</f>
        <v>0</v>
      </c>
      <c r="BL180" s="17" t="s">
        <v>136</v>
      </c>
      <c r="BM180" s="17" t="s">
        <v>313</v>
      </c>
    </row>
    <row r="181" spans="2:65" s="11" customFormat="1" ht="12" x14ac:dyDescent="0.35">
      <c r="B181" s="171"/>
      <c r="D181" s="181" t="s">
        <v>139</v>
      </c>
      <c r="E181" s="195" t="s">
        <v>3</v>
      </c>
      <c r="F181" s="190" t="s">
        <v>314</v>
      </c>
      <c r="H181" s="191">
        <v>115.783</v>
      </c>
      <c r="I181" s="176"/>
      <c r="L181" s="171"/>
      <c r="M181" s="177"/>
      <c r="N181" s="178"/>
      <c r="O181" s="178"/>
      <c r="P181" s="178"/>
      <c r="Q181" s="178"/>
      <c r="R181" s="178"/>
      <c r="S181" s="178"/>
      <c r="T181" s="179"/>
      <c r="AT181" s="173" t="s">
        <v>139</v>
      </c>
      <c r="AU181" s="173" t="s">
        <v>137</v>
      </c>
      <c r="AV181" s="11" t="s">
        <v>137</v>
      </c>
      <c r="AW181" s="11" t="s">
        <v>37</v>
      </c>
      <c r="AX181" s="11" t="s">
        <v>22</v>
      </c>
      <c r="AY181" s="173" t="s">
        <v>129</v>
      </c>
    </row>
    <row r="182" spans="2:65" s="1" customFormat="1" ht="22.5" customHeight="1" x14ac:dyDescent="0.35">
      <c r="B182" s="158"/>
      <c r="C182" s="159" t="s">
        <v>315</v>
      </c>
      <c r="D182" s="159" t="s">
        <v>131</v>
      </c>
      <c r="E182" s="160" t="s">
        <v>316</v>
      </c>
      <c r="F182" s="161" t="s">
        <v>317</v>
      </c>
      <c r="G182" s="162" t="s">
        <v>198</v>
      </c>
      <c r="H182" s="163">
        <v>21.65</v>
      </c>
      <c r="I182" s="164"/>
      <c r="J182" s="165">
        <f>ROUND(I182*H182,2)</f>
        <v>0</v>
      </c>
      <c r="K182" s="161" t="s">
        <v>3</v>
      </c>
      <c r="L182" s="34"/>
      <c r="M182" s="166" t="s">
        <v>3</v>
      </c>
      <c r="N182" s="167" t="s">
        <v>46</v>
      </c>
      <c r="O182" s="35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AR182" s="17" t="s">
        <v>136</v>
      </c>
      <c r="AT182" s="17" t="s">
        <v>131</v>
      </c>
      <c r="AU182" s="17" t="s">
        <v>137</v>
      </c>
      <c r="AY182" s="17" t="s">
        <v>129</v>
      </c>
      <c r="BE182" s="170">
        <f>IF(N182="základní",J182,0)</f>
        <v>0</v>
      </c>
      <c r="BF182" s="170">
        <f>IF(N182="snížená",J182,0)</f>
        <v>0</v>
      </c>
      <c r="BG182" s="170">
        <f>IF(N182="zákl. přenesená",J182,0)</f>
        <v>0</v>
      </c>
      <c r="BH182" s="170">
        <f>IF(N182="sníž. přenesená",J182,0)</f>
        <v>0</v>
      </c>
      <c r="BI182" s="170">
        <f>IF(N182="nulová",J182,0)</f>
        <v>0</v>
      </c>
      <c r="BJ182" s="17" t="s">
        <v>137</v>
      </c>
      <c r="BK182" s="170">
        <f>ROUND(I182*H182,2)</f>
        <v>0</v>
      </c>
      <c r="BL182" s="17" t="s">
        <v>136</v>
      </c>
      <c r="BM182" s="17" t="s">
        <v>318</v>
      </c>
    </row>
    <row r="183" spans="2:65" s="13" customFormat="1" ht="24" x14ac:dyDescent="0.35">
      <c r="B183" s="208"/>
      <c r="D183" s="172" t="s">
        <v>139</v>
      </c>
      <c r="E183" s="209" t="s">
        <v>3</v>
      </c>
      <c r="F183" s="210" t="s">
        <v>319</v>
      </c>
      <c r="H183" s="211" t="s">
        <v>3</v>
      </c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11" t="s">
        <v>139</v>
      </c>
      <c r="AU183" s="211" t="s">
        <v>137</v>
      </c>
      <c r="AV183" s="13" t="s">
        <v>22</v>
      </c>
      <c r="AW183" s="13" t="s">
        <v>37</v>
      </c>
      <c r="AX183" s="13" t="s">
        <v>74</v>
      </c>
      <c r="AY183" s="211" t="s">
        <v>129</v>
      </c>
    </row>
    <row r="184" spans="2:65" s="13" customFormat="1" ht="24" x14ac:dyDescent="0.35">
      <c r="B184" s="208"/>
      <c r="D184" s="172" t="s">
        <v>139</v>
      </c>
      <c r="E184" s="209" t="s">
        <v>3</v>
      </c>
      <c r="F184" s="210" t="s">
        <v>320</v>
      </c>
      <c r="H184" s="211" t="s">
        <v>3</v>
      </c>
      <c r="I184" s="212"/>
      <c r="L184" s="208"/>
      <c r="M184" s="213"/>
      <c r="N184" s="214"/>
      <c r="O184" s="214"/>
      <c r="P184" s="214"/>
      <c r="Q184" s="214"/>
      <c r="R184" s="214"/>
      <c r="S184" s="214"/>
      <c r="T184" s="215"/>
      <c r="AT184" s="211" t="s">
        <v>139</v>
      </c>
      <c r="AU184" s="211" t="s">
        <v>137</v>
      </c>
      <c r="AV184" s="13" t="s">
        <v>22</v>
      </c>
      <c r="AW184" s="13" t="s">
        <v>37</v>
      </c>
      <c r="AX184" s="13" t="s">
        <v>74</v>
      </c>
      <c r="AY184" s="211" t="s">
        <v>129</v>
      </c>
    </row>
    <row r="185" spans="2:65" s="11" customFormat="1" ht="12" x14ac:dyDescent="0.35">
      <c r="B185" s="171"/>
      <c r="D185" s="172" t="s">
        <v>139</v>
      </c>
      <c r="E185" s="173" t="s">
        <v>3</v>
      </c>
      <c r="F185" s="174" t="s">
        <v>321</v>
      </c>
      <c r="H185" s="175">
        <v>7.0750000000000002</v>
      </c>
      <c r="I185" s="176"/>
      <c r="L185" s="171"/>
      <c r="M185" s="177"/>
      <c r="N185" s="178"/>
      <c r="O185" s="178"/>
      <c r="P185" s="178"/>
      <c r="Q185" s="178"/>
      <c r="R185" s="178"/>
      <c r="S185" s="178"/>
      <c r="T185" s="179"/>
      <c r="AT185" s="173" t="s">
        <v>139</v>
      </c>
      <c r="AU185" s="173" t="s">
        <v>137</v>
      </c>
      <c r="AV185" s="11" t="s">
        <v>137</v>
      </c>
      <c r="AW185" s="11" t="s">
        <v>37</v>
      </c>
      <c r="AX185" s="11" t="s">
        <v>74</v>
      </c>
      <c r="AY185" s="173" t="s">
        <v>129</v>
      </c>
    </row>
    <row r="186" spans="2:65" s="11" customFormat="1" ht="12" x14ac:dyDescent="0.35">
      <c r="B186" s="171"/>
      <c r="D186" s="172" t="s">
        <v>139</v>
      </c>
      <c r="E186" s="173" t="s">
        <v>3</v>
      </c>
      <c r="F186" s="174" t="s">
        <v>322</v>
      </c>
      <c r="H186" s="175">
        <v>11.35</v>
      </c>
      <c r="I186" s="176"/>
      <c r="L186" s="171"/>
      <c r="M186" s="177"/>
      <c r="N186" s="178"/>
      <c r="O186" s="178"/>
      <c r="P186" s="178"/>
      <c r="Q186" s="178"/>
      <c r="R186" s="178"/>
      <c r="S186" s="178"/>
      <c r="T186" s="179"/>
      <c r="AT186" s="173" t="s">
        <v>139</v>
      </c>
      <c r="AU186" s="173" t="s">
        <v>137</v>
      </c>
      <c r="AV186" s="11" t="s">
        <v>137</v>
      </c>
      <c r="AW186" s="11" t="s">
        <v>37</v>
      </c>
      <c r="AX186" s="11" t="s">
        <v>74</v>
      </c>
      <c r="AY186" s="173" t="s">
        <v>129</v>
      </c>
    </row>
    <row r="187" spans="2:65" s="11" customFormat="1" ht="12" x14ac:dyDescent="0.35">
      <c r="B187" s="171"/>
      <c r="D187" s="172" t="s">
        <v>139</v>
      </c>
      <c r="E187" s="173" t="s">
        <v>3</v>
      </c>
      <c r="F187" s="174" t="s">
        <v>323</v>
      </c>
      <c r="H187" s="175">
        <v>3.2250000000000001</v>
      </c>
      <c r="I187" s="176"/>
      <c r="L187" s="171"/>
      <c r="M187" s="177"/>
      <c r="N187" s="178"/>
      <c r="O187" s="178"/>
      <c r="P187" s="178"/>
      <c r="Q187" s="178"/>
      <c r="R187" s="178"/>
      <c r="S187" s="178"/>
      <c r="T187" s="179"/>
      <c r="AT187" s="173" t="s">
        <v>139</v>
      </c>
      <c r="AU187" s="173" t="s">
        <v>137</v>
      </c>
      <c r="AV187" s="11" t="s">
        <v>137</v>
      </c>
      <c r="AW187" s="11" t="s">
        <v>37</v>
      </c>
      <c r="AX187" s="11" t="s">
        <v>74</v>
      </c>
      <c r="AY187" s="173" t="s">
        <v>129</v>
      </c>
    </row>
    <row r="188" spans="2:65" s="12" customFormat="1" ht="12" x14ac:dyDescent="0.35">
      <c r="B188" s="180"/>
      <c r="D188" s="181" t="s">
        <v>139</v>
      </c>
      <c r="E188" s="182" t="s">
        <v>3</v>
      </c>
      <c r="F188" s="183" t="s">
        <v>142</v>
      </c>
      <c r="H188" s="184">
        <v>21.65</v>
      </c>
      <c r="I188" s="185"/>
      <c r="L188" s="180"/>
      <c r="M188" s="186"/>
      <c r="N188" s="187"/>
      <c r="O188" s="187"/>
      <c r="P188" s="187"/>
      <c r="Q188" s="187"/>
      <c r="R188" s="187"/>
      <c r="S188" s="187"/>
      <c r="T188" s="188"/>
      <c r="AT188" s="189" t="s">
        <v>139</v>
      </c>
      <c r="AU188" s="189" t="s">
        <v>137</v>
      </c>
      <c r="AV188" s="12" t="s">
        <v>136</v>
      </c>
      <c r="AW188" s="12" t="s">
        <v>37</v>
      </c>
      <c r="AX188" s="12" t="s">
        <v>22</v>
      </c>
      <c r="AY188" s="189" t="s">
        <v>129</v>
      </c>
    </row>
    <row r="189" spans="2:65" s="1" customFormat="1" ht="31.5" customHeight="1" x14ac:dyDescent="0.35">
      <c r="B189" s="158"/>
      <c r="C189" s="159" t="s">
        <v>324</v>
      </c>
      <c r="D189" s="159" t="s">
        <v>131</v>
      </c>
      <c r="E189" s="160" t="s">
        <v>325</v>
      </c>
      <c r="F189" s="161" t="s">
        <v>326</v>
      </c>
      <c r="G189" s="162" t="s">
        <v>198</v>
      </c>
      <c r="H189" s="163">
        <v>484.66</v>
      </c>
      <c r="I189" s="164"/>
      <c r="J189" s="165">
        <f>ROUND(I189*H189,2)</f>
        <v>0</v>
      </c>
      <c r="K189" s="161" t="s">
        <v>3</v>
      </c>
      <c r="L189" s="34"/>
      <c r="M189" s="166" t="s">
        <v>3</v>
      </c>
      <c r="N189" s="167" t="s">
        <v>46</v>
      </c>
      <c r="O189" s="35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AR189" s="17" t="s">
        <v>136</v>
      </c>
      <c r="AT189" s="17" t="s">
        <v>131</v>
      </c>
      <c r="AU189" s="17" t="s">
        <v>137</v>
      </c>
      <c r="AY189" s="17" t="s">
        <v>129</v>
      </c>
      <c r="BE189" s="170">
        <f>IF(N189="základní",J189,0)</f>
        <v>0</v>
      </c>
      <c r="BF189" s="170">
        <f>IF(N189="snížená",J189,0)</f>
        <v>0</v>
      </c>
      <c r="BG189" s="170">
        <f>IF(N189="zákl. přenesená",J189,0)</f>
        <v>0</v>
      </c>
      <c r="BH189" s="170">
        <f>IF(N189="sníž. přenesená",J189,0)</f>
        <v>0</v>
      </c>
      <c r="BI189" s="170">
        <f>IF(N189="nulová",J189,0)</f>
        <v>0</v>
      </c>
      <c r="BJ189" s="17" t="s">
        <v>137</v>
      </c>
      <c r="BK189" s="170">
        <f>ROUND(I189*H189,2)</f>
        <v>0</v>
      </c>
      <c r="BL189" s="17" t="s">
        <v>136</v>
      </c>
      <c r="BM189" s="17" t="s">
        <v>327</v>
      </c>
    </row>
    <row r="190" spans="2:65" s="13" customFormat="1" ht="24" x14ac:dyDescent="0.35">
      <c r="B190" s="208"/>
      <c r="D190" s="172" t="s">
        <v>139</v>
      </c>
      <c r="E190" s="209" t="s">
        <v>3</v>
      </c>
      <c r="F190" s="210" t="s">
        <v>319</v>
      </c>
      <c r="H190" s="211" t="s">
        <v>3</v>
      </c>
      <c r="I190" s="212"/>
      <c r="L190" s="208"/>
      <c r="M190" s="213"/>
      <c r="N190" s="214"/>
      <c r="O190" s="214"/>
      <c r="P190" s="214"/>
      <c r="Q190" s="214"/>
      <c r="R190" s="214"/>
      <c r="S190" s="214"/>
      <c r="T190" s="215"/>
      <c r="AT190" s="211" t="s">
        <v>139</v>
      </c>
      <c r="AU190" s="211" t="s">
        <v>137</v>
      </c>
      <c r="AV190" s="13" t="s">
        <v>22</v>
      </c>
      <c r="AW190" s="13" t="s">
        <v>37</v>
      </c>
      <c r="AX190" s="13" t="s">
        <v>74</v>
      </c>
      <c r="AY190" s="211" t="s">
        <v>129</v>
      </c>
    </row>
    <row r="191" spans="2:65" s="13" customFormat="1" ht="24" x14ac:dyDescent="0.35">
      <c r="B191" s="208"/>
      <c r="D191" s="172" t="s">
        <v>139</v>
      </c>
      <c r="E191" s="209" t="s">
        <v>3</v>
      </c>
      <c r="F191" s="210" t="s">
        <v>320</v>
      </c>
      <c r="H191" s="211" t="s">
        <v>3</v>
      </c>
      <c r="I191" s="212"/>
      <c r="L191" s="208"/>
      <c r="M191" s="213"/>
      <c r="N191" s="214"/>
      <c r="O191" s="214"/>
      <c r="P191" s="214"/>
      <c r="Q191" s="214"/>
      <c r="R191" s="214"/>
      <c r="S191" s="214"/>
      <c r="T191" s="215"/>
      <c r="AT191" s="211" t="s">
        <v>139</v>
      </c>
      <c r="AU191" s="211" t="s">
        <v>137</v>
      </c>
      <c r="AV191" s="13" t="s">
        <v>22</v>
      </c>
      <c r="AW191" s="13" t="s">
        <v>37</v>
      </c>
      <c r="AX191" s="13" t="s">
        <v>74</v>
      </c>
      <c r="AY191" s="211" t="s">
        <v>129</v>
      </c>
    </row>
    <row r="192" spans="2:65" s="11" customFormat="1" ht="12" x14ac:dyDescent="0.35">
      <c r="B192" s="171"/>
      <c r="D192" s="181" t="s">
        <v>139</v>
      </c>
      <c r="E192" s="195" t="s">
        <v>3</v>
      </c>
      <c r="F192" s="190" t="s">
        <v>328</v>
      </c>
      <c r="H192" s="191">
        <v>484.66</v>
      </c>
      <c r="I192" s="176"/>
      <c r="L192" s="171"/>
      <c r="M192" s="177"/>
      <c r="N192" s="178"/>
      <c r="O192" s="178"/>
      <c r="P192" s="178"/>
      <c r="Q192" s="178"/>
      <c r="R192" s="178"/>
      <c r="S192" s="178"/>
      <c r="T192" s="179"/>
      <c r="AT192" s="173" t="s">
        <v>139</v>
      </c>
      <c r="AU192" s="173" t="s">
        <v>137</v>
      </c>
      <c r="AV192" s="11" t="s">
        <v>137</v>
      </c>
      <c r="AW192" s="11" t="s">
        <v>37</v>
      </c>
      <c r="AX192" s="11" t="s">
        <v>22</v>
      </c>
      <c r="AY192" s="173" t="s">
        <v>129</v>
      </c>
    </row>
    <row r="193" spans="2:65" s="1" customFormat="1" ht="31.5" customHeight="1" x14ac:dyDescent="0.35">
      <c r="B193" s="158"/>
      <c r="C193" s="159" t="s">
        <v>329</v>
      </c>
      <c r="D193" s="159" t="s">
        <v>131</v>
      </c>
      <c r="E193" s="160" t="s">
        <v>330</v>
      </c>
      <c r="F193" s="161" t="s">
        <v>331</v>
      </c>
      <c r="G193" s="162" t="s">
        <v>198</v>
      </c>
      <c r="H193" s="163">
        <v>43.3</v>
      </c>
      <c r="I193" s="164"/>
      <c r="J193" s="165">
        <f>ROUND(I193*H193,2)</f>
        <v>0</v>
      </c>
      <c r="K193" s="161" t="s">
        <v>135</v>
      </c>
      <c r="L193" s="34"/>
      <c r="M193" s="166" t="s">
        <v>3</v>
      </c>
      <c r="N193" s="167" t="s">
        <v>46</v>
      </c>
      <c r="O193" s="35"/>
      <c r="P193" s="168">
        <f>O193*H193</f>
        <v>0</v>
      </c>
      <c r="Q193" s="168">
        <v>1.575E-2</v>
      </c>
      <c r="R193" s="168">
        <f>Q193*H193</f>
        <v>0.681975</v>
      </c>
      <c r="S193" s="168">
        <v>0</v>
      </c>
      <c r="T193" s="169">
        <f>S193*H193</f>
        <v>0</v>
      </c>
      <c r="AR193" s="17" t="s">
        <v>136</v>
      </c>
      <c r="AT193" s="17" t="s">
        <v>131</v>
      </c>
      <c r="AU193" s="17" t="s">
        <v>137</v>
      </c>
      <c r="AY193" s="17" t="s">
        <v>129</v>
      </c>
      <c r="BE193" s="170">
        <f>IF(N193="základní",J193,0)</f>
        <v>0</v>
      </c>
      <c r="BF193" s="170">
        <f>IF(N193="snížená",J193,0)</f>
        <v>0</v>
      </c>
      <c r="BG193" s="170">
        <f>IF(N193="zákl. přenesená",J193,0)</f>
        <v>0</v>
      </c>
      <c r="BH193" s="170">
        <f>IF(N193="sníž. přenesená",J193,0)</f>
        <v>0</v>
      </c>
      <c r="BI193" s="170">
        <f>IF(N193="nulová",J193,0)</f>
        <v>0</v>
      </c>
      <c r="BJ193" s="17" t="s">
        <v>137</v>
      </c>
      <c r="BK193" s="170">
        <f>ROUND(I193*H193,2)</f>
        <v>0</v>
      </c>
      <c r="BL193" s="17" t="s">
        <v>136</v>
      </c>
      <c r="BM193" s="17" t="s">
        <v>332</v>
      </c>
    </row>
    <row r="194" spans="2:65" s="1" customFormat="1" ht="38" x14ac:dyDescent="0.35">
      <c r="B194" s="34"/>
      <c r="D194" s="172" t="s">
        <v>265</v>
      </c>
      <c r="F194" s="206" t="s">
        <v>333</v>
      </c>
      <c r="I194" s="207"/>
      <c r="L194" s="34"/>
      <c r="M194" s="63"/>
      <c r="N194" s="35"/>
      <c r="O194" s="35"/>
      <c r="P194" s="35"/>
      <c r="Q194" s="35"/>
      <c r="R194" s="35"/>
      <c r="S194" s="35"/>
      <c r="T194" s="64"/>
      <c r="AT194" s="17" t="s">
        <v>265</v>
      </c>
      <c r="AU194" s="17" t="s">
        <v>137</v>
      </c>
    </row>
    <row r="195" spans="2:65" s="13" customFormat="1" ht="12" x14ac:dyDescent="0.35">
      <c r="B195" s="208"/>
      <c r="D195" s="172" t="s">
        <v>139</v>
      </c>
      <c r="E195" s="209" t="s">
        <v>3</v>
      </c>
      <c r="F195" s="210" t="s">
        <v>334</v>
      </c>
      <c r="H195" s="211" t="s">
        <v>3</v>
      </c>
      <c r="I195" s="212"/>
      <c r="L195" s="208"/>
      <c r="M195" s="213"/>
      <c r="N195" s="214"/>
      <c r="O195" s="214"/>
      <c r="P195" s="214"/>
      <c r="Q195" s="214"/>
      <c r="R195" s="214"/>
      <c r="S195" s="214"/>
      <c r="T195" s="215"/>
      <c r="AT195" s="211" t="s">
        <v>139</v>
      </c>
      <c r="AU195" s="211" t="s">
        <v>137</v>
      </c>
      <c r="AV195" s="13" t="s">
        <v>22</v>
      </c>
      <c r="AW195" s="13" t="s">
        <v>37</v>
      </c>
      <c r="AX195" s="13" t="s">
        <v>74</v>
      </c>
      <c r="AY195" s="211" t="s">
        <v>129</v>
      </c>
    </row>
    <row r="196" spans="2:65" s="11" customFormat="1" ht="12" x14ac:dyDescent="0.35">
      <c r="B196" s="171"/>
      <c r="D196" s="172" t="s">
        <v>139</v>
      </c>
      <c r="E196" s="173" t="s">
        <v>3</v>
      </c>
      <c r="F196" s="174" t="s">
        <v>335</v>
      </c>
      <c r="H196" s="175">
        <v>14.15</v>
      </c>
      <c r="I196" s="176"/>
      <c r="L196" s="171"/>
      <c r="M196" s="177"/>
      <c r="N196" s="178"/>
      <c r="O196" s="178"/>
      <c r="P196" s="178"/>
      <c r="Q196" s="178"/>
      <c r="R196" s="178"/>
      <c r="S196" s="178"/>
      <c r="T196" s="179"/>
      <c r="AT196" s="173" t="s">
        <v>139</v>
      </c>
      <c r="AU196" s="173" t="s">
        <v>137</v>
      </c>
      <c r="AV196" s="11" t="s">
        <v>137</v>
      </c>
      <c r="AW196" s="11" t="s">
        <v>37</v>
      </c>
      <c r="AX196" s="11" t="s">
        <v>74</v>
      </c>
      <c r="AY196" s="173" t="s">
        <v>129</v>
      </c>
    </row>
    <row r="197" spans="2:65" s="11" customFormat="1" ht="12" x14ac:dyDescent="0.35">
      <c r="B197" s="171"/>
      <c r="D197" s="172" t="s">
        <v>139</v>
      </c>
      <c r="E197" s="173" t="s">
        <v>3</v>
      </c>
      <c r="F197" s="174" t="s">
        <v>336</v>
      </c>
      <c r="H197" s="175">
        <v>22.7</v>
      </c>
      <c r="I197" s="176"/>
      <c r="L197" s="171"/>
      <c r="M197" s="177"/>
      <c r="N197" s="178"/>
      <c r="O197" s="178"/>
      <c r="P197" s="178"/>
      <c r="Q197" s="178"/>
      <c r="R197" s="178"/>
      <c r="S197" s="178"/>
      <c r="T197" s="179"/>
      <c r="AT197" s="173" t="s">
        <v>139</v>
      </c>
      <c r="AU197" s="173" t="s">
        <v>137</v>
      </c>
      <c r="AV197" s="11" t="s">
        <v>137</v>
      </c>
      <c r="AW197" s="11" t="s">
        <v>37</v>
      </c>
      <c r="AX197" s="11" t="s">
        <v>74</v>
      </c>
      <c r="AY197" s="173" t="s">
        <v>129</v>
      </c>
    </row>
    <row r="198" spans="2:65" s="11" customFormat="1" ht="12" x14ac:dyDescent="0.35">
      <c r="B198" s="171"/>
      <c r="D198" s="172" t="s">
        <v>139</v>
      </c>
      <c r="E198" s="173" t="s">
        <v>3</v>
      </c>
      <c r="F198" s="174" t="s">
        <v>337</v>
      </c>
      <c r="H198" s="175">
        <v>6.45</v>
      </c>
      <c r="I198" s="176"/>
      <c r="L198" s="171"/>
      <c r="M198" s="177"/>
      <c r="N198" s="178"/>
      <c r="O198" s="178"/>
      <c r="P198" s="178"/>
      <c r="Q198" s="178"/>
      <c r="R198" s="178"/>
      <c r="S198" s="178"/>
      <c r="T198" s="179"/>
      <c r="AT198" s="173" t="s">
        <v>139</v>
      </c>
      <c r="AU198" s="173" t="s">
        <v>137</v>
      </c>
      <c r="AV198" s="11" t="s">
        <v>137</v>
      </c>
      <c r="AW198" s="11" t="s">
        <v>37</v>
      </c>
      <c r="AX198" s="11" t="s">
        <v>74</v>
      </c>
      <c r="AY198" s="173" t="s">
        <v>129</v>
      </c>
    </row>
    <row r="199" spans="2:65" s="12" customFormat="1" ht="12" x14ac:dyDescent="0.35">
      <c r="B199" s="180"/>
      <c r="D199" s="181" t="s">
        <v>139</v>
      </c>
      <c r="E199" s="182" t="s">
        <v>3</v>
      </c>
      <c r="F199" s="183" t="s">
        <v>142</v>
      </c>
      <c r="H199" s="184">
        <v>43.3</v>
      </c>
      <c r="I199" s="185"/>
      <c r="L199" s="180"/>
      <c r="M199" s="186"/>
      <c r="N199" s="187"/>
      <c r="O199" s="187"/>
      <c r="P199" s="187"/>
      <c r="Q199" s="187"/>
      <c r="R199" s="187"/>
      <c r="S199" s="187"/>
      <c r="T199" s="188"/>
      <c r="AT199" s="189" t="s">
        <v>139</v>
      </c>
      <c r="AU199" s="189" t="s">
        <v>137</v>
      </c>
      <c r="AV199" s="12" t="s">
        <v>136</v>
      </c>
      <c r="AW199" s="12" t="s">
        <v>37</v>
      </c>
      <c r="AX199" s="12" t="s">
        <v>22</v>
      </c>
      <c r="AY199" s="189" t="s">
        <v>129</v>
      </c>
    </row>
    <row r="200" spans="2:65" s="1" customFormat="1" ht="31.5" customHeight="1" x14ac:dyDescent="0.35">
      <c r="B200" s="158"/>
      <c r="C200" s="159" t="s">
        <v>338</v>
      </c>
      <c r="D200" s="159" t="s">
        <v>131</v>
      </c>
      <c r="E200" s="160" t="s">
        <v>339</v>
      </c>
      <c r="F200" s="161" t="s">
        <v>340</v>
      </c>
      <c r="G200" s="162" t="s">
        <v>198</v>
      </c>
      <c r="H200" s="163">
        <v>463.01</v>
      </c>
      <c r="I200" s="164"/>
      <c r="J200" s="165">
        <f>ROUND(I200*H200,2)</f>
        <v>0</v>
      </c>
      <c r="K200" s="161" t="s">
        <v>135</v>
      </c>
      <c r="L200" s="34"/>
      <c r="M200" s="166" t="s">
        <v>3</v>
      </c>
      <c r="N200" s="167" t="s">
        <v>46</v>
      </c>
      <c r="O200" s="35"/>
      <c r="P200" s="168">
        <f>O200*H200</f>
        <v>0</v>
      </c>
      <c r="Q200" s="168">
        <v>2.4479999999999998E-2</v>
      </c>
      <c r="R200" s="168">
        <f>Q200*H200</f>
        <v>11.334484799999998</v>
      </c>
      <c r="S200" s="168">
        <v>0</v>
      </c>
      <c r="T200" s="169">
        <f>S200*H200</f>
        <v>0</v>
      </c>
      <c r="AR200" s="17" t="s">
        <v>136</v>
      </c>
      <c r="AT200" s="17" t="s">
        <v>131</v>
      </c>
      <c r="AU200" s="17" t="s">
        <v>137</v>
      </c>
      <c r="AY200" s="17" t="s">
        <v>129</v>
      </c>
      <c r="BE200" s="170">
        <f>IF(N200="základní",J200,0)</f>
        <v>0</v>
      </c>
      <c r="BF200" s="170">
        <f>IF(N200="snížená",J200,0)</f>
        <v>0</v>
      </c>
      <c r="BG200" s="170">
        <f>IF(N200="zákl. přenesená",J200,0)</f>
        <v>0</v>
      </c>
      <c r="BH200" s="170">
        <f>IF(N200="sníž. přenesená",J200,0)</f>
        <v>0</v>
      </c>
      <c r="BI200" s="170">
        <f>IF(N200="nulová",J200,0)</f>
        <v>0</v>
      </c>
      <c r="BJ200" s="17" t="s">
        <v>137</v>
      </c>
      <c r="BK200" s="170">
        <f>ROUND(I200*H200,2)</f>
        <v>0</v>
      </c>
      <c r="BL200" s="17" t="s">
        <v>136</v>
      </c>
      <c r="BM200" s="17" t="s">
        <v>341</v>
      </c>
    </row>
    <row r="201" spans="2:65" s="11" customFormat="1" ht="12" x14ac:dyDescent="0.35">
      <c r="B201" s="171"/>
      <c r="D201" s="181" t="s">
        <v>139</v>
      </c>
      <c r="E201" s="195" t="s">
        <v>3</v>
      </c>
      <c r="F201" s="190" t="s">
        <v>342</v>
      </c>
      <c r="H201" s="191">
        <v>463.01</v>
      </c>
      <c r="I201" s="176"/>
      <c r="L201" s="171"/>
      <c r="M201" s="177"/>
      <c r="N201" s="178"/>
      <c r="O201" s="178"/>
      <c r="P201" s="178"/>
      <c r="Q201" s="178"/>
      <c r="R201" s="178"/>
      <c r="S201" s="178"/>
      <c r="T201" s="179"/>
      <c r="AT201" s="173" t="s">
        <v>139</v>
      </c>
      <c r="AU201" s="173" t="s">
        <v>137</v>
      </c>
      <c r="AV201" s="11" t="s">
        <v>137</v>
      </c>
      <c r="AW201" s="11" t="s">
        <v>37</v>
      </c>
      <c r="AX201" s="11" t="s">
        <v>22</v>
      </c>
      <c r="AY201" s="173" t="s">
        <v>129</v>
      </c>
    </row>
    <row r="202" spans="2:65" s="1" customFormat="1" ht="31.5" customHeight="1" x14ac:dyDescent="0.35">
      <c r="B202" s="158"/>
      <c r="C202" s="159" t="s">
        <v>343</v>
      </c>
      <c r="D202" s="159" t="s">
        <v>131</v>
      </c>
      <c r="E202" s="160" t="s">
        <v>344</v>
      </c>
      <c r="F202" s="161" t="s">
        <v>345</v>
      </c>
      <c r="G202" s="162" t="s">
        <v>198</v>
      </c>
      <c r="H202" s="163">
        <v>3.8</v>
      </c>
      <c r="I202" s="164"/>
      <c r="J202" s="165">
        <f>ROUND(I202*H202,2)</f>
        <v>0</v>
      </c>
      <c r="K202" s="161" t="s">
        <v>135</v>
      </c>
      <c r="L202" s="34"/>
      <c r="M202" s="166" t="s">
        <v>3</v>
      </c>
      <c r="N202" s="167" t="s">
        <v>46</v>
      </c>
      <c r="O202" s="35"/>
      <c r="P202" s="168">
        <f>O202*H202</f>
        <v>0</v>
      </c>
      <c r="Q202" s="168">
        <v>3.48E-3</v>
      </c>
      <c r="R202" s="168">
        <f>Q202*H202</f>
        <v>1.3224E-2</v>
      </c>
      <c r="S202" s="168">
        <v>0</v>
      </c>
      <c r="T202" s="169">
        <f>S202*H202</f>
        <v>0</v>
      </c>
      <c r="AR202" s="17" t="s">
        <v>136</v>
      </c>
      <c r="AT202" s="17" t="s">
        <v>131</v>
      </c>
      <c r="AU202" s="17" t="s">
        <v>137</v>
      </c>
      <c r="AY202" s="17" t="s">
        <v>129</v>
      </c>
      <c r="BE202" s="170">
        <f>IF(N202="základní",J202,0)</f>
        <v>0</v>
      </c>
      <c r="BF202" s="170">
        <f>IF(N202="snížená",J202,0)</f>
        <v>0</v>
      </c>
      <c r="BG202" s="170">
        <f>IF(N202="zákl. přenesená",J202,0)</f>
        <v>0</v>
      </c>
      <c r="BH202" s="170">
        <f>IF(N202="sníž. přenesená",J202,0)</f>
        <v>0</v>
      </c>
      <c r="BI202" s="170">
        <f>IF(N202="nulová",J202,0)</f>
        <v>0</v>
      </c>
      <c r="BJ202" s="17" t="s">
        <v>137</v>
      </c>
      <c r="BK202" s="170">
        <f>ROUND(I202*H202,2)</f>
        <v>0</v>
      </c>
      <c r="BL202" s="17" t="s">
        <v>136</v>
      </c>
      <c r="BM202" s="17" t="s">
        <v>346</v>
      </c>
    </row>
    <row r="203" spans="2:65" s="11" customFormat="1" ht="12" x14ac:dyDescent="0.35">
      <c r="B203" s="171"/>
      <c r="D203" s="172" t="s">
        <v>139</v>
      </c>
      <c r="E203" s="173" t="s">
        <v>3</v>
      </c>
      <c r="F203" s="174" t="s">
        <v>347</v>
      </c>
      <c r="H203" s="175">
        <v>3.8</v>
      </c>
      <c r="I203" s="176"/>
      <c r="L203" s="171"/>
      <c r="M203" s="177"/>
      <c r="N203" s="178"/>
      <c r="O203" s="178"/>
      <c r="P203" s="178"/>
      <c r="Q203" s="178"/>
      <c r="R203" s="178"/>
      <c r="S203" s="178"/>
      <c r="T203" s="179"/>
      <c r="AT203" s="173" t="s">
        <v>139</v>
      </c>
      <c r="AU203" s="173" t="s">
        <v>137</v>
      </c>
      <c r="AV203" s="11" t="s">
        <v>137</v>
      </c>
      <c r="AW203" s="11" t="s">
        <v>37</v>
      </c>
      <c r="AX203" s="11" t="s">
        <v>74</v>
      </c>
      <c r="AY203" s="173" t="s">
        <v>129</v>
      </c>
    </row>
    <row r="204" spans="2:65" s="12" customFormat="1" ht="12" x14ac:dyDescent="0.35">
      <c r="B204" s="180"/>
      <c r="D204" s="181" t="s">
        <v>139</v>
      </c>
      <c r="E204" s="182" t="s">
        <v>3</v>
      </c>
      <c r="F204" s="183" t="s">
        <v>142</v>
      </c>
      <c r="H204" s="184">
        <v>3.8</v>
      </c>
      <c r="I204" s="185"/>
      <c r="L204" s="180"/>
      <c r="M204" s="186"/>
      <c r="N204" s="187"/>
      <c r="O204" s="187"/>
      <c r="P204" s="187"/>
      <c r="Q204" s="187"/>
      <c r="R204" s="187"/>
      <c r="S204" s="187"/>
      <c r="T204" s="188"/>
      <c r="AT204" s="189" t="s">
        <v>139</v>
      </c>
      <c r="AU204" s="189" t="s">
        <v>137</v>
      </c>
      <c r="AV204" s="12" t="s">
        <v>136</v>
      </c>
      <c r="AW204" s="12" t="s">
        <v>37</v>
      </c>
      <c r="AX204" s="12" t="s">
        <v>22</v>
      </c>
      <c r="AY204" s="189" t="s">
        <v>129</v>
      </c>
    </row>
    <row r="205" spans="2:65" s="1" customFormat="1" ht="31.5" customHeight="1" x14ac:dyDescent="0.35">
      <c r="B205" s="158"/>
      <c r="C205" s="159" t="s">
        <v>348</v>
      </c>
      <c r="D205" s="159" t="s">
        <v>131</v>
      </c>
      <c r="E205" s="160" t="s">
        <v>349</v>
      </c>
      <c r="F205" s="161" t="s">
        <v>350</v>
      </c>
      <c r="G205" s="162" t="s">
        <v>134</v>
      </c>
      <c r="H205" s="163">
        <v>6.1479999999999997</v>
      </c>
      <c r="I205" s="164"/>
      <c r="J205" s="165">
        <f>ROUND(I205*H205,2)</f>
        <v>0</v>
      </c>
      <c r="K205" s="161" t="s">
        <v>135</v>
      </c>
      <c r="L205" s="34"/>
      <c r="M205" s="166" t="s">
        <v>3</v>
      </c>
      <c r="N205" s="167" t="s">
        <v>46</v>
      </c>
      <c r="O205" s="35"/>
      <c r="P205" s="168">
        <f>O205*H205</f>
        <v>0</v>
      </c>
      <c r="Q205" s="168">
        <v>2.45329</v>
      </c>
      <c r="R205" s="168">
        <f>Q205*H205</f>
        <v>15.082826919999999</v>
      </c>
      <c r="S205" s="168">
        <v>0</v>
      </c>
      <c r="T205" s="169">
        <f>S205*H205</f>
        <v>0</v>
      </c>
      <c r="AR205" s="17" t="s">
        <v>136</v>
      </c>
      <c r="AT205" s="17" t="s">
        <v>131</v>
      </c>
      <c r="AU205" s="17" t="s">
        <v>137</v>
      </c>
      <c r="AY205" s="17" t="s">
        <v>129</v>
      </c>
      <c r="BE205" s="170">
        <f>IF(N205="základní",J205,0)</f>
        <v>0</v>
      </c>
      <c r="BF205" s="170">
        <f>IF(N205="snížená",J205,0)</f>
        <v>0</v>
      </c>
      <c r="BG205" s="170">
        <f>IF(N205="zákl. přenesená",J205,0)</f>
        <v>0</v>
      </c>
      <c r="BH205" s="170">
        <f>IF(N205="sníž. přenesená",J205,0)</f>
        <v>0</v>
      </c>
      <c r="BI205" s="170">
        <f>IF(N205="nulová",J205,0)</f>
        <v>0</v>
      </c>
      <c r="BJ205" s="17" t="s">
        <v>137</v>
      </c>
      <c r="BK205" s="170">
        <f>ROUND(I205*H205,2)</f>
        <v>0</v>
      </c>
      <c r="BL205" s="17" t="s">
        <v>136</v>
      </c>
      <c r="BM205" s="17" t="s">
        <v>351</v>
      </c>
    </row>
    <row r="206" spans="2:65" s="11" customFormat="1" ht="12" x14ac:dyDescent="0.35">
      <c r="B206" s="171"/>
      <c r="D206" s="172" t="s">
        <v>139</v>
      </c>
      <c r="E206" s="173" t="s">
        <v>3</v>
      </c>
      <c r="F206" s="174" t="s">
        <v>352</v>
      </c>
      <c r="H206" s="175">
        <v>0.55800000000000005</v>
      </c>
      <c r="I206" s="176"/>
      <c r="L206" s="171"/>
      <c r="M206" s="177"/>
      <c r="N206" s="178"/>
      <c r="O206" s="178"/>
      <c r="P206" s="178"/>
      <c r="Q206" s="178"/>
      <c r="R206" s="178"/>
      <c r="S206" s="178"/>
      <c r="T206" s="179"/>
      <c r="AT206" s="173" t="s">
        <v>139</v>
      </c>
      <c r="AU206" s="173" t="s">
        <v>137</v>
      </c>
      <c r="AV206" s="11" t="s">
        <v>137</v>
      </c>
      <c r="AW206" s="11" t="s">
        <v>37</v>
      </c>
      <c r="AX206" s="11" t="s">
        <v>74</v>
      </c>
      <c r="AY206" s="173" t="s">
        <v>129</v>
      </c>
    </row>
    <row r="207" spans="2:65" s="11" customFormat="1" ht="12" x14ac:dyDescent="0.35">
      <c r="B207" s="171"/>
      <c r="D207" s="172" t="s">
        <v>139</v>
      </c>
      <c r="E207" s="173" t="s">
        <v>3</v>
      </c>
      <c r="F207" s="174" t="s">
        <v>353</v>
      </c>
      <c r="H207" s="175">
        <v>0.67</v>
      </c>
      <c r="I207" s="176"/>
      <c r="L207" s="171"/>
      <c r="M207" s="177"/>
      <c r="N207" s="178"/>
      <c r="O207" s="178"/>
      <c r="P207" s="178"/>
      <c r="Q207" s="178"/>
      <c r="R207" s="178"/>
      <c r="S207" s="178"/>
      <c r="T207" s="179"/>
      <c r="AT207" s="173" t="s">
        <v>139</v>
      </c>
      <c r="AU207" s="173" t="s">
        <v>137</v>
      </c>
      <c r="AV207" s="11" t="s">
        <v>137</v>
      </c>
      <c r="AW207" s="11" t="s">
        <v>37</v>
      </c>
      <c r="AX207" s="11" t="s">
        <v>74</v>
      </c>
      <c r="AY207" s="173" t="s">
        <v>129</v>
      </c>
    </row>
    <row r="208" spans="2:65" s="11" customFormat="1" ht="12" x14ac:dyDescent="0.35">
      <c r="B208" s="171"/>
      <c r="D208" s="172" t="s">
        <v>139</v>
      </c>
      <c r="E208" s="173" t="s">
        <v>3</v>
      </c>
      <c r="F208" s="174" t="s">
        <v>354</v>
      </c>
      <c r="H208" s="175">
        <v>0.437</v>
      </c>
      <c r="I208" s="176"/>
      <c r="L208" s="171"/>
      <c r="M208" s="177"/>
      <c r="N208" s="178"/>
      <c r="O208" s="178"/>
      <c r="P208" s="178"/>
      <c r="Q208" s="178"/>
      <c r="R208" s="178"/>
      <c r="S208" s="178"/>
      <c r="T208" s="179"/>
      <c r="AT208" s="173" t="s">
        <v>139</v>
      </c>
      <c r="AU208" s="173" t="s">
        <v>137</v>
      </c>
      <c r="AV208" s="11" t="s">
        <v>137</v>
      </c>
      <c r="AW208" s="11" t="s">
        <v>37</v>
      </c>
      <c r="AX208" s="11" t="s">
        <v>74</v>
      </c>
      <c r="AY208" s="173" t="s">
        <v>129</v>
      </c>
    </row>
    <row r="209" spans="2:65" s="11" customFormat="1" ht="12" x14ac:dyDescent="0.35">
      <c r="B209" s="171"/>
      <c r="D209" s="172" t="s">
        <v>139</v>
      </c>
      <c r="E209" s="173" t="s">
        <v>3</v>
      </c>
      <c r="F209" s="174" t="s">
        <v>355</v>
      </c>
      <c r="H209" s="175">
        <v>1.8069999999999999</v>
      </c>
      <c r="I209" s="176"/>
      <c r="L209" s="171"/>
      <c r="M209" s="177"/>
      <c r="N209" s="178"/>
      <c r="O209" s="178"/>
      <c r="P209" s="178"/>
      <c r="Q209" s="178"/>
      <c r="R209" s="178"/>
      <c r="S209" s="178"/>
      <c r="T209" s="179"/>
      <c r="AT209" s="173" t="s">
        <v>139</v>
      </c>
      <c r="AU209" s="173" t="s">
        <v>137</v>
      </c>
      <c r="AV209" s="11" t="s">
        <v>137</v>
      </c>
      <c r="AW209" s="11" t="s">
        <v>37</v>
      </c>
      <c r="AX209" s="11" t="s">
        <v>74</v>
      </c>
      <c r="AY209" s="173" t="s">
        <v>129</v>
      </c>
    </row>
    <row r="210" spans="2:65" s="11" customFormat="1" ht="24" x14ac:dyDescent="0.35">
      <c r="B210" s="171"/>
      <c r="D210" s="172" t="s">
        <v>139</v>
      </c>
      <c r="E210" s="173" t="s">
        <v>3</v>
      </c>
      <c r="F210" s="174" t="s">
        <v>356</v>
      </c>
      <c r="H210" s="175">
        <v>2.6760000000000002</v>
      </c>
      <c r="I210" s="176"/>
      <c r="L210" s="171"/>
      <c r="M210" s="177"/>
      <c r="N210" s="178"/>
      <c r="O210" s="178"/>
      <c r="P210" s="178"/>
      <c r="Q210" s="178"/>
      <c r="R210" s="178"/>
      <c r="S210" s="178"/>
      <c r="T210" s="179"/>
      <c r="AT210" s="173" t="s">
        <v>139</v>
      </c>
      <c r="AU210" s="173" t="s">
        <v>137</v>
      </c>
      <c r="AV210" s="11" t="s">
        <v>137</v>
      </c>
      <c r="AW210" s="11" t="s">
        <v>37</v>
      </c>
      <c r="AX210" s="11" t="s">
        <v>74</v>
      </c>
      <c r="AY210" s="173" t="s">
        <v>129</v>
      </c>
    </row>
    <row r="211" spans="2:65" s="12" customFormat="1" ht="12" x14ac:dyDescent="0.35">
      <c r="B211" s="180"/>
      <c r="D211" s="172" t="s">
        <v>139</v>
      </c>
      <c r="E211" s="192" t="s">
        <v>3</v>
      </c>
      <c r="F211" s="193" t="s">
        <v>142</v>
      </c>
      <c r="H211" s="194">
        <v>6.1479999999999997</v>
      </c>
      <c r="I211" s="185"/>
      <c r="L211" s="180"/>
      <c r="M211" s="186"/>
      <c r="N211" s="187"/>
      <c r="O211" s="187"/>
      <c r="P211" s="187"/>
      <c r="Q211" s="187"/>
      <c r="R211" s="187"/>
      <c r="S211" s="187"/>
      <c r="T211" s="188"/>
      <c r="AT211" s="189" t="s">
        <v>139</v>
      </c>
      <c r="AU211" s="189" t="s">
        <v>137</v>
      </c>
      <c r="AV211" s="12" t="s">
        <v>136</v>
      </c>
      <c r="AW211" s="12" t="s">
        <v>37</v>
      </c>
      <c r="AX211" s="12" t="s">
        <v>22</v>
      </c>
      <c r="AY211" s="189" t="s">
        <v>129</v>
      </c>
    </row>
    <row r="212" spans="2:65" s="10" customFormat="1" ht="29.9" customHeight="1" x14ac:dyDescent="0.35">
      <c r="B212" s="144"/>
      <c r="D212" s="155" t="s">
        <v>73</v>
      </c>
      <c r="E212" s="156" t="s">
        <v>357</v>
      </c>
      <c r="F212" s="156" t="s">
        <v>358</v>
      </c>
      <c r="I212" s="147"/>
      <c r="J212" s="157">
        <f>BK212</f>
        <v>0</v>
      </c>
      <c r="L212" s="144"/>
      <c r="M212" s="149"/>
      <c r="N212" s="150"/>
      <c r="O212" s="150"/>
      <c r="P212" s="151">
        <f>P213</f>
        <v>0</v>
      </c>
      <c r="Q212" s="150"/>
      <c r="R212" s="151">
        <f>R213</f>
        <v>0</v>
      </c>
      <c r="S212" s="150"/>
      <c r="T212" s="152">
        <f>T213</f>
        <v>0</v>
      </c>
      <c r="AR212" s="145" t="s">
        <v>22</v>
      </c>
      <c r="AT212" s="153" t="s">
        <v>73</v>
      </c>
      <c r="AU212" s="153" t="s">
        <v>22</v>
      </c>
      <c r="AY212" s="145" t="s">
        <v>129</v>
      </c>
      <c r="BK212" s="154">
        <f>BK213</f>
        <v>0</v>
      </c>
    </row>
    <row r="213" spans="2:65" s="1" customFormat="1" ht="22.5" customHeight="1" x14ac:dyDescent="0.35">
      <c r="B213" s="158"/>
      <c r="C213" s="159" t="s">
        <v>359</v>
      </c>
      <c r="D213" s="159" t="s">
        <v>131</v>
      </c>
      <c r="E213" s="160" t="s">
        <v>360</v>
      </c>
      <c r="F213" s="161" t="s">
        <v>361</v>
      </c>
      <c r="G213" s="162" t="s">
        <v>362</v>
      </c>
      <c r="H213" s="163">
        <v>1</v>
      </c>
      <c r="I213" s="164"/>
      <c r="J213" s="165">
        <f>ROUND(I213*H213,2)</f>
        <v>0</v>
      </c>
      <c r="K213" s="161" t="s">
        <v>3</v>
      </c>
      <c r="L213" s="34"/>
      <c r="M213" s="166" t="s">
        <v>3</v>
      </c>
      <c r="N213" s="167" t="s">
        <v>46</v>
      </c>
      <c r="O213" s="35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AR213" s="17" t="s">
        <v>213</v>
      </c>
      <c r="AT213" s="17" t="s">
        <v>131</v>
      </c>
      <c r="AU213" s="17" t="s">
        <v>137</v>
      </c>
      <c r="AY213" s="17" t="s">
        <v>129</v>
      </c>
      <c r="BE213" s="170">
        <f>IF(N213="základní",J213,0)</f>
        <v>0</v>
      </c>
      <c r="BF213" s="170">
        <f>IF(N213="snížená",J213,0)</f>
        <v>0</v>
      </c>
      <c r="BG213" s="170">
        <f>IF(N213="zákl. přenesená",J213,0)</f>
        <v>0</v>
      </c>
      <c r="BH213" s="170">
        <f>IF(N213="sníž. přenesená",J213,0)</f>
        <v>0</v>
      </c>
      <c r="BI213" s="170">
        <f>IF(N213="nulová",J213,0)</f>
        <v>0</v>
      </c>
      <c r="BJ213" s="17" t="s">
        <v>137</v>
      </c>
      <c r="BK213" s="170">
        <f>ROUND(I213*H213,2)</f>
        <v>0</v>
      </c>
      <c r="BL213" s="17" t="s">
        <v>213</v>
      </c>
      <c r="BM213" s="17" t="s">
        <v>363</v>
      </c>
    </row>
    <row r="214" spans="2:65" s="10" customFormat="1" ht="29.9" customHeight="1" x14ac:dyDescent="0.35">
      <c r="B214" s="144"/>
      <c r="D214" s="155" t="s">
        <v>73</v>
      </c>
      <c r="E214" s="156" t="s">
        <v>364</v>
      </c>
      <c r="F214" s="156" t="s">
        <v>365</v>
      </c>
      <c r="I214" s="147"/>
      <c r="J214" s="157">
        <f>BK214</f>
        <v>0</v>
      </c>
      <c r="L214" s="144"/>
      <c r="M214" s="149"/>
      <c r="N214" s="150"/>
      <c r="O214" s="150"/>
      <c r="P214" s="151">
        <f>P215</f>
        <v>0</v>
      </c>
      <c r="Q214" s="150"/>
      <c r="R214" s="151">
        <f>R215</f>
        <v>0</v>
      </c>
      <c r="S214" s="150"/>
      <c r="T214" s="152">
        <f>T215</f>
        <v>0</v>
      </c>
      <c r="AR214" s="145" t="s">
        <v>22</v>
      </c>
      <c r="AT214" s="153" t="s">
        <v>73</v>
      </c>
      <c r="AU214" s="153" t="s">
        <v>22</v>
      </c>
      <c r="AY214" s="145" t="s">
        <v>129</v>
      </c>
      <c r="BK214" s="154">
        <f>BK215</f>
        <v>0</v>
      </c>
    </row>
    <row r="215" spans="2:65" s="1" customFormat="1" ht="22.5" customHeight="1" x14ac:dyDescent="0.35">
      <c r="B215" s="158"/>
      <c r="C215" s="159" t="s">
        <v>366</v>
      </c>
      <c r="D215" s="159" t="s">
        <v>131</v>
      </c>
      <c r="E215" s="160" t="s">
        <v>367</v>
      </c>
      <c r="F215" s="161" t="s">
        <v>368</v>
      </c>
      <c r="G215" s="162" t="s">
        <v>362</v>
      </c>
      <c r="H215" s="163">
        <v>1</v>
      </c>
      <c r="I215" s="164"/>
      <c r="J215" s="165">
        <f>ROUND(I215*H215,2)</f>
        <v>0</v>
      </c>
      <c r="K215" s="161" t="s">
        <v>3</v>
      </c>
      <c r="L215" s="34"/>
      <c r="M215" s="166" t="s">
        <v>3</v>
      </c>
      <c r="N215" s="167" t="s">
        <v>46</v>
      </c>
      <c r="O215" s="35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AR215" s="17" t="s">
        <v>213</v>
      </c>
      <c r="AT215" s="17" t="s">
        <v>131</v>
      </c>
      <c r="AU215" s="17" t="s">
        <v>137</v>
      </c>
      <c r="AY215" s="17" t="s">
        <v>129</v>
      </c>
      <c r="BE215" s="170">
        <f>IF(N215="základní",J215,0)</f>
        <v>0</v>
      </c>
      <c r="BF215" s="170">
        <f>IF(N215="snížená",J215,0)</f>
        <v>0</v>
      </c>
      <c r="BG215" s="170">
        <f>IF(N215="zákl. přenesená",J215,0)</f>
        <v>0</v>
      </c>
      <c r="BH215" s="170">
        <f>IF(N215="sníž. přenesená",J215,0)</f>
        <v>0</v>
      </c>
      <c r="BI215" s="170">
        <f>IF(N215="nulová",J215,0)</f>
        <v>0</v>
      </c>
      <c r="BJ215" s="17" t="s">
        <v>137</v>
      </c>
      <c r="BK215" s="170">
        <f>ROUND(I215*H215,2)</f>
        <v>0</v>
      </c>
      <c r="BL215" s="17" t="s">
        <v>213</v>
      </c>
      <c r="BM215" s="17" t="s">
        <v>369</v>
      </c>
    </row>
    <row r="216" spans="2:65" s="10" customFormat="1" ht="29.9" customHeight="1" x14ac:dyDescent="0.35">
      <c r="B216" s="144"/>
      <c r="D216" s="155" t="s">
        <v>73</v>
      </c>
      <c r="E216" s="156" t="s">
        <v>370</v>
      </c>
      <c r="F216" s="156" t="s">
        <v>371</v>
      </c>
      <c r="I216" s="147"/>
      <c r="J216" s="157">
        <f>BK216</f>
        <v>0</v>
      </c>
      <c r="L216" s="144"/>
      <c r="M216" s="149"/>
      <c r="N216" s="150"/>
      <c r="O216" s="150"/>
      <c r="P216" s="151">
        <f>P217</f>
        <v>0</v>
      </c>
      <c r="Q216" s="150"/>
      <c r="R216" s="151">
        <f>R217</f>
        <v>0</v>
      </c>
      <c r="S216" s="150"/>
      <c r="T216" s="152">
        <f>T217</f>
        <v>0</v>
      </c>
      <c r="AR216" s="145" t="s">
        <v>22</v>
      </c>
      <c r="AT216" s="153" t="s">
        <v>73</v>
      </c>
      <c r="AU216" s="153" t="s">
        <v>22</v>
      </c>
      <c r="AY216" s="145" t="s">
        <v>129</v>
      </c>
      <c r="BK216" s="154">
        <f>BK217</f>
        <v>0</v>
      </c>
    </row>
    <row r="217" spans="2:65" s="1" customFormat="1" ht="22.5" customHeight="1" x14ac:dyDescent="0.35">
      <c r="B217" s="158"/>
      <c r="C217" s="159" t="s">
        <v>372</v>
      </c>
      <c r="D217" s="159" t="s">
        <v>131</v>
      </c>
      <c r="E217" s="160" t="s">
        <v>373</v>
      </c>
      <c r="F217" s="161" t="s">
        <v>368</v>
      </c>
      <c r="G217" s="162" t="s">
        <v>362</v>
      </c>
      <c r="H217" s="163">
        <v>1</v>
      </c>
      <c r="I217" s="164"/>
      <c r="J217" s="165">
        <f>ROUND(I217*H217,2)</f>
        <v>0</v>
      </c>
      <c r="K217" s="161" t="s">
        <v>3</v>
      </c>
      <c r="L217" s="34"/>
      <c r="M217" s="166" t="s">
        <v>3</v>
      </c>
      <c r="N217" s="167" t="s">
        <v>46</v>
      </c>
      <c r="O217" s="35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AR217" s="17" t="s">
        <v>213</v>
      </c>
      <c r="AT217" s="17" t="s">
        <v>131</v>
      </c>
      <c r="AU217" s="17" t="s">
        <v>137</v>
      </c>
      <c r="AY217" s="17" t="s">
        <v>129</v>
      </c>
      <c r="BE217" s="170">
        <f>IF(N217="základní",J217,0)</f>
        <v>0</v>
      </c>
      <c r="BF217" s="170">
        <f>IF(N217="snížená",J217,0)</f>
        <v>0</v>
      </c>
      <c r="BG217" s="170">
        <f>IF(N217="zákl. přenesená",J217,0)</f>
        <v>0</v>
      </c>
      <c r="BH217" s="170">
        <f>IF(N217="sníž. přenesená",J217,0)</f>
        <v>0</v>
      </c>
      <c r="BI217" s="170">
        <f>IF(N217="nulová",J217,0)</f>
        <v>0</v>
      </c>
      <c r="BJ217" s="17" t="s">
        <v>137</v>
      </c>
      <c r="BK217" s="170">
        <f>ROUND(I217*H217,2)</f>
        <v>0</v>
      </c>
      <c r="BL217" s="17" t="s">
        <v>213</v>
      </c>
      <c r="BM217" s="17" t="s">
        <v>374</v>
      </c>
    </row>
    <row r="218" spans="2:65" s="10" customFormat="1" ht="29.9" customHeight="1" x14ac:dyDescent="0.35">
      <c r="B218" s="144"/>
      <c r="D218" s="155" t="s">
        <v>73</v>
      </c>
      <c r="E218" s="156" t="s">
        <v>375</v>
      </c>
      <c r="F218" s="156" t="s">
        <v>376</v>
      </c>
      <c r="I218" s="147"/>
      <c r="J218" s="157">
        <f>BK218</f>
        <v>0</v>
      </c>
      <c r="L218" s="144"/>
      <c r="M218" s="149"/>
      <c r="N218" s="150"/>
      <c r="O218" s="150"/>
      <c r="P218" s="151">
        <f>P219</f>
        <v>0</v>
      </c>
      <c r="Q218" s="150"/>
      <c r="R218" s="151">
        <f>R219</f>
        <v>0</v>
      </c>
      <c r="S218" s="150"/>
      <c r="T218" s="152">
        <f>T219</f>
        <v>0</v>
      </c>
      <c r="AR218" s="145" t="s">
        <v>22</v>
      </c>
      <c r="AT218" s="153" t="s">
        <v>73</v>
      </c>
      <c r="AU218" s="153" t="s">
        <v>22</v>
      </c>
      <c r="AY218" s="145" t="s">
        <v>129</v>
      </c>
      <c r="BK218" s="154">
        <f>BK219</f>
        <v>0</v>
      </c>
    </row>
    <row r="219" spans="2:65" s="1" customFormat="1" ht="22.5" customHeight="1" x14ac:dyDescent="0.35">
      <c r="B219" s="158"/>
      <c r="C219" s="159" t="s">
        <v>377</v>
      </c>
      <c r="D219" s="159" t="s">
        <v>131</v>
      </c>
      <c r="E219" s="160" t="s">
        <v>378</v>
      </c>
      <c r="F219" s="161" t="s">
        <v>368</v>
      </c>
      <c r="G219" s="162" t="s">
        <v>362</v>
      </c>
      <c r="H219" s="163">
        <v>1</v>
      </c>
      <c r="I219" s="164"/>
      <c r="J219" s="165">
        <f>ROUND(I219*H219,2)</f>
        <v>0</v>
      </c>
      <c r="K219" s="161" t="s">
        <v>3</v>
      </c>
      <c r="L219" s="34"/>
      <c r="M219" s="166" t="s">
        <v>3</v>
      </c>
      <c r="N219" s="167" t="s">
        <v>46</v>
      </c>
      <c r="O219" s="35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AR219" s="17" t="s">
        <v>213</v>
      </c>
      <c r="AT219" s="17" t="s">
        <v>131</v>
      </c>
      <c r="AU219" s="17" t="s">
        <v>137</v>
      </c>
      <c r="AY219" s="17" t="s">
        <v>129</v>
      </c>
      <c r="BE219" s="170">
        <f>IF(N219="základní",J219,0)</f>
        <v>0</v>
      </c>
      <c r="BF219" s="170">
        <f>IF(N219="snížená",J219,0)</f>
        <v>0</v>
      </c>
      <c r="BG219" s="170">
        <f>IF(N219="zákl. přenesená",J219,0)</f>
        <v>0</v>
      </c>
      <c r="BH219" s="170">
        <f>IF(N219="sníž. přenesená",J219,0)</f>
        <v>0</v>
      </c>
      <c r="BI219" s="170">
        <f>IF(N219="nulová",J219,0)</f>
        <v>0</v>
      </c>
      <c r="BJ219" s="17" t="s">
        <v>137</v>
      </c>
      <c r="BK219" s="170">
        <f>ROUND(I219*H219,2)</f>
        <v>0</v>
      </c>
      <c r="BL219" s="17" t="s">
        <v>213</v>
      </c>
      <c r="BM219" s="17" t="s">
        <v>379</v>
      </c>
    </row>
    <row r="220" spans="2:65" s="10" customFormat="1" ht="29.9" customHeight="1" x14ac:dyDescent="0.35">
      <c r="B220" s="144"/>
      <c r="D220" s="155" t="s">
        <v>73</v>
      </c>
      <c r="E220" s="156" t="s">
        <v>170</v>
      </c>
      <c r="F220" s="156" t="s">
        <v>380</v>
      </c>
      <c r="I220" s="147"/>
      <c r="J220" s="157">
        <f>BK220</f>
        <v>0</v>
      </c>
      <c r="L220" s="144"/>
      <c r="M220" s="149"/>
      <c r="N220" s="150"/>
      <c r="O220" s="150"/>
      <c r="P220" s="151">
        <f>SUM(P221:P270)</f>
        <v>0</v>
      </c>
      <c r="Q220" s="150"/>
      <c r="R220" s="151">
        <f>SUM(R221:R270)</f>
        <v>2.9333000000000001E-2</v>
      </c>
      <c r="S220" s="150"/>
      <c r="T220" s="152">
        <f>SUM(T221:T270)</f>
        <v>49.745624999999997</v>
      </c>
      <c r="AR220" s="145" t="s">
        <v>22</v>
      </c>
      <c r="AT220" s="153" t="s">
        <v>73</v>
      </c>
      <c r="AU220" s="153" t="s">
        <v>22</v>
      </c>
      <c r="AY220" s="145" t="s">
        <v>129</v>
      </c>
      <c r="BK220" s="154">
        <f>SUM(BK221:BK270)</f>
        <v>0</v>
      </c>
    </row>
    <row r="221" spans="2:65" s="1" customFormat="1" ht="31.5" customHeight="1" x14ac:dyDescent="0.35">
      <c r="B221" s="158"/>
      <c r="C221" s="159" t="s">
        <v>381</v>
      </c>
      <c r="D221" s="159" t="s">
        <v>131</v>
      </c>
      <c r="E221" s="160" t="s">
        <v>382</v>
      </c>
      <c r="F221" s="161" t="s">
        <v>383</v>
      </c>
      <c r="G221" s="162" t="s">
        <v>198</v>
      </c>
      <c r="H221" s="163">
        <v>440.5</v>
      </c>
      <c r="I221" s="164"/>
      <c r="J221" s="165">
        <f>ROUND(I221*H221,2)</f>
        <v>0</v>
      </c>
      <c r="K221" s="161" t="s">
        <v>135</v>
      </c>
      <c r="L221" s="34"/>
      <c r="M221" s="166" t="s">
        <v>3</v>
      </c>
      <c r="N221" s="167" t="s">
        <v>46</v>
      </c>
      <c r="O221" s="35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AR221" s="17" t="s">
        <v>136</v>
      </c>
      <c r="AT221" s="17" t="s">
        <v>131</v>
      </c>
      <c r="AU221" s="17" t="s">
        <v>137</v>
      </c>
      <c r="AY221" s="17" t="s">
        <v>129</v>
      </c>
      <c r="BE221" s="170">
        <f>IF(N221="základní",J221,0)</f>
        <v>0</v>
      </c>
      <c r="BF221" s="170">
        <f>IF(N221="snížená",J221,0)</f>
        <v>0</v>
      </c>
      <c r="BG221" s="170">
        <f>IF(N221="zákl. přenesená",J221,0)</f>
        <v>0</v>
      </c>
      <c r="BH221" s="170">
        <f>IF(N221="sníž. přenesená",J221,0)</f>
        <v>0</v>
      </c>
      <c r="BI221" s="170">
        <f>IF(N221="nulová",J221,0)</f>
        <v>0</v>
      </c>
      <c r="BJ221" s="17" t="s">
        <v>137</v>
      </c>
      <c r="BK221" s="170">
        <f>ROUND(I221*H221,2)</f>
        <v>0</v>
      </c>
      <c r="BL221" s="17" t="s">
        <v>136</v>
      </c>
      <c r="BM221" s="17" t="s">
        <v>384</v>
      </c>
    </row>
    <row r="222" spans="2:65" s="11" customFormat="1" ht="12" x14ac:dyDescent="0.35">
      <c r="B222" s="171"/>
      <c r="D222" s="181" t="s">
        <v>139</v>
      </c>
      <c r="E222" s="195" t="s">
        <v>3</v>
      </c>
      <c r="F222" s="190" t="s">
        <v>385</v>
      </c>
      <c r="H222" s="191">
        <v>440.5</v>
      </c>
      <c r="I222" s="176"/>
      <c r="L222" s="171"/>
      <c r="M222" s="177"/>
      <c r="N222" s="178"/>
      <c r="O222" s="178"/>
      <c r="P222" s="178"/>
      <c r="Q222" s="178"/>
      <c r="R222" s="178"/>
      <c r="S222" s="178"/>
      <c r="T222" s="179"/>
      <c r="AT222" s="173" t="s">
        <v>139</v>
      </c>
      <c r="AU222" s="173" t="s">
        <v>137</v>
      </c>
      <c r="AV222" s="11" t="s">
        <v>137</v>
      </c>
      <c r="AW222" s="11" t="s">
        <v>37</v>
      </c>
      <c r="AX222" s="11" t="s">
        <v>22</v>
      </c>
      <c r="AY222" s="173" t="s">
        <v>129</v>
      </c>
    </row>
    <row r="223" spans="2:65" s="1" customFormat="1" ht="44.25" customHeight="1" x14ac:dyDescent="0.35">
      <c r="B223" s="158"/>
      <c r="C223" s="159" t="s">
        <v>386</v>
      </c>
      <c r="D223" s="159" t="s">
        <v>131</v>
      </c>
      <c r="E223" s="160" t="s">
        <v>387</v>
      </c>
      <c r="F223" s="161" t="s">
        <v>388</v>
      </c>
      <c r="G223" s="162" t="s">
        <v>198</v>
      </c>
      <c r="H223" s="163">
        <v>10572</v>
      </c>
      <c r="I223" s="164"/>
      <c r="J223" s="165">
        <f>ROUND(I223*H223,2)</f>
        <v>0</v>
      </c>
      <c r="K223" s="161" t="s">
        <v>135</v>
      </c>
      <c r="L223" s="34"/>
      <c r="M223" s="166" t="s">
        <v>3</v>
      </c>
      <c r="N223" s="167" t="s">
        <v>46</v>
      </c>
      <c r="O223" s="35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AR223" s="17" t="s">
        <v>136</v>
      </c>
      <c r="AT223" s="17" t="s">
        <v>131</v>
      </c>
      <c r="AU223" s="17" t="s">
        <v>137</v>
      </c>
      <c r="AY223" s="17" t="s">
        <v>129</v>
      </c>
      <c r="BE223" s="170">
        <f>IF(N223="základní",J223,0)</f>
        <v>0</v>
      </c>
      <c r="BF223" s="170">
        <f>IF(N223="snížená",J223,0)</f>
        <v>0</v>
      </c>
      <c r="BG223" s="170">
        <f>IF(N223="zákl. přenesená",J223,0)</f>
        <v>0</v>
      </c>
      <c r="BH223" s="170">
        <f>IF(N223="sníž. přenesená",J223,0)</f>
        <v>0</v>
      </c>
      <c r="BI223" s="170">
        <f>IF(N223="nulová",J223,0)</f>
        <v>0</v>
      </c>
      <c r="BJ223" s="17" t="s">
        <v>137</v>
      </c>
      <c r="BK223" s="170">
        <f>ROUND(I223*H223,2)</f>
        <v>0</v>
      </c>
      <c r="BL223" s="17" t="s">
        <v>136</v>
      </c>
      <c r="BM223" s="17" t="s">
        <v>389</v>
      </c>
    </row>
    <row r="224" spans="2:65" s="11" customFormat="1" ht="12" x14ac:dyDescent="0.35">
      <c r="B224" s="171"/>
      <c r="D224" s="181" t="s">
        <v>139</v>
      </c>
      <c r="E224" s="195" t="s">
        <v>3</v>
      </c>
      <c r="F224" s="190" t="s">
        <v>390</v>
      </c>
      <c r="H224" s="191">
        <v>10572</v>
      </c>
      <c r="I224" s="176"/>
      <c r="L224" s="171"/>
      <c r="M224" s="177"/>
      <c r="N224" s="178"/>
      <c r="O224" s="178"/>
      <c r="P224" s="178"/>
      <c r="Q224" s="178"/>
      <c r="R224" s="178"/>
      <c r="S224" s="178"/>
      <c r="T224" s="179"/>
      <c r="AT224" s="173" t="s">
        <v>139</v>
      </c>
      <c r="AU224" s="173" t="s">
        <v>137</v>
      </c>
      <c r="AV224" s="11" t="s">
        <v>137</v>
      </c>
      <c r="AW224" s="11" t="s">
        <v>37</v>
      </c>
      <c r="AX224" s="11" t="s">
        <v>22</v>
      </c>
      <c r="AY224" s="173" t="s">
        <v>129</v>
      </c>
    </row>
    <row r="225" spans="2:65" s="1" customFormat="1" ht="31.5" customHeight="1" x14ac:dyDescent="0.35">
      <c r="B225" s="158"/>
      <c r="C225" s="159" t="s">
        <v>391</v>
      </c>
      <c r="D225" s="159" t="s">
        <v>131</v>
      </c>
      <c r="E225" s="160" t="s">
        <v>392</v>
      </c>
      <c r="F225" s="161" t="s">
        <v>393</v>
      </c>
      <c r="G225" s="162" t="s">
        <v>198</v>
      </c>
      <c r="H225" s="163">
        <v>440.5</v>
      </c>
      <c r="I225" s="164"/>
      <c r="J225" s="165">
        <f>ROUND(I225*H225,2)</f>
        <v>0</v>
      </c>
      <c r="K225" s="161" t="s">
        <v>135</v>
      </c>
      <c r="L225" s="34"/>
      <c r="M225" s="166" t="s">
        <v>3</v>
      </c>
      <c r="N225" s="167" t="s">
        <v>46</v>
      </c>
      <c r="O225" s="35"/>
      <c r="P225" s="168">
        <f>O225*H225</f>
        <v>0</v>
      </c>
      <c r="Q225" s="168">
        <v>0</v>
      </c>
      <c r="R225" s="168">
        <f>Q225*H225</f>
        <v>0</v>
      </c>
      <c r="S225" s="168">
        <v>0</v>
      </c>
      <c r="T225" s="169">
        <f>S225*H225</f>
        <v>0</v>
      </c>
      <c r="AR225" s="17" t="s">
        <v>136</v>
      </c>
      <c r="AT225" s="17" t="s">
        <v>131</v>
      </c>
      <c r="AU225" s="17" t="s">
        <v>137</v>
      </c>
      <c r="AY225" s="17" t="s">
        <v>129</v>
      </c>
      <c r="BE225" s="170">
        <f>IF(N225="základní",J225,0)</f>
        <v>0</v>
      </c>
      <c r="BF225" s="170">
        <f>IF(N225="snížená",J225,0)</f>
        <v>0</v>
      </c>
      <c r="BG225" s="170">
        <f>IF(N225="zákl. přenesená",J225,0)</f>
        <v>0</v>
      </c>
      <c r="BH225" s="170">
        <f>IF(N225="sníž. přenesená",J225,0)</f>
        <v>0</v>
      </c>
      <c r="BI225" s="170">
        <f>IF(N225="nulová",J225,0)</f>
        <v>0</v>
      </c>
      <c r="BJ225" s="17" t="s">
        <v>137</v>
      </c>
      <c r="BK225" s="170">
        <f>ROUND(I225*H225,2)</f>
        <v>0</v>
      </c>
      <c r="BL225" s="17" t="s">
        <v>136</v>
      </c>
      <c r="BM225" s="17" t="s">
        <v>394</v>
      </c>
    </row>
    <row r="226" spans="2:65" s="11" customFormat="1" ht="12" x14ac:dyDescent="0.35">
      <c r="B226" s="171"/>
      <c r="D226" s="181" t="s">
        <v>139</v>
      </c>
      <c r="E226" s="195" t="s">
        <v>3</v>
      </c>
      <c r="F226" s="190" t="s">
        <v>385</v>
      </c>
      <c r="H226" s="191">
        <v>440.5</v>
      </c>
      <c r="I226" s="176"/>
      <c r="L226" s="171"/>
      <c r="M226" s="177"/>
      <c r="N226" s="178"/>
      <c r="O226" s="178"/>
      <c r="P226" s="178"/>
      <c r="Q226" s="178"/>
      <c r="R226" s="178"/>
      <c r="S226" s="178"/>
      <c r="T226" s="179"/>
      <c r="AT226" s="173" t="s">
        <v>139</v>
      </c>
      <c r="AU226" s="173" t="s">
        <v>137</v>
      </c>
      <c r="AV226" s="11" t="s">
        <v>137</v>
      </c>
      <c r="AW226" s="11" t="s">
        <v>37</v>
      </c>
      <c r="AX226" s="11" t="s">
        <v>22</v>
      </c>
      <c r="AY226" s="173" t="s">
        <v>129</v>
      </c>
    </row>
    <row r="227" spans="2:65" s="1" customFormat="1" ht="22.5" customHeight="1" x14ac:dyDescent="0.35">
      <c r="B227" s="158"/>
      <c r="C227" s="159" t="s">
        <v>395</v>
      </c>
      <c r="D227" s="159" t="s">
        <v>131</v>
      </c>
      <c r="E227" s="160" t="s">
        <v>396</v>
      </c>
      <c r="F227" s="161" t="s">
        <v>397</v>
      </c>
      <c r="G227" s="162" t="s">
        <v>198</v>
      </c>
      <c r="H227" s="163">
        <v>440.5</v>
      </c>
      <c r="I227" s="164"/>
      <c r="J227" s="165">
        <f>ROUND(I227*H227,2)</f>
        <v>0</v>
      </c>
      <c r="K227" s="161" t="s">
        <v>135</v>
      </c>
      <c r="L227" s="34"/>
      <c r="M227" s="166" t="s">
        <v>3</v>
      </c>
      <c r="N227" s="167" t="s">
        <v>46</v>
      </c>
      <c r="O227" s="35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AR227" s="17" t="s">
        <v>136</v>
      </c>
      <c r="AT227" s="17" t="s">
        <v>131</v>
      </c>
      <c r="AU227" s="17" t="s">
        <v>137</v>
      </c>
      <c r="AY227" s="17" t="s">
        <v>129</v>
      </c>
      <c r="BE227" s="170">
        <f>IF(N227="základní",J227,0)</f>
        <v>0</v>
      </c>
      <c r="BF227" s="170">
        <f>IF(N227="snížená",J227,0)</f>
        <v>0</v>
      </c>
      <c r="BG227" s="170">
        <f>IF(N227="zákl. přenesená",J227,0)</f>
        <v>0</v>
      </c>
      <c r="BH227" s="170">
        <f>IF(N227="sníž. přenesená",J227,0)</f>
        <v>0</v>
      </c>
      <c r="BI227" s="170">
        <f>IF(N227="nulová",J227,0)</f>
        <v>0</v>
      </c>
      <c r="BJ227" s="17" t="s">
        <v>137</v>
      </c>
      <c r="BK227" s="170">
        <f>ROUND(I227*H227,2)</f>
        <v>0</v>
      </c>
      <c r="BL227" s="17" t="s">
        <v>136</v>
      </c>
      <c r="BM227" s="17" t="s">
        <v>398</v>
      </c>
    </row>
    <row r="228" spans="2:65" s="11" customFormat="1" ht="12" x14ac:dyDescent="0.35">
      <c r="B228" s="171"/>
      <c r="D228" s="181" t="s">
        <v>139</v>
      </c>
      <c r="E228" s="195" t="s">
        <v>3</v>
      </c>
      <c r="F228" s="190" t="s">
        <v>399</v>
      </c>
      <c r="H228" s="191">
        <v>440.5</v>
      </c>
      <c r="I228" s="176"/>
      <c r="L228" s="171"/>
      <c r="M228" s="177"/>
      <c r="N228" s="178"/>
      <c r="O228" s="178"/>
      <c r="P228" s="178"/>
      <c r="Q228" s="178"/>
      <c r="R228" s="178"/>
      <c r="S228" s="178"/>
      <c r="T228" s="179"/>
      <c r="AT228" s="173" t="s">
        <v>139</v>
      </c>
      <c r="AU228" s="173" t="s">
        <v>137</v>
      </c>
      <c r="AV228" s="11" t="s">
        <v>137</v>
      </c>
      <c r="AW228" s="11" t="s">
        <v>37</v>
      </c>
      <c r="AX228" s="11" t="s">
        <v>22</v>
      </c>
      <c r="AY228" s="173" t="s">
        <v>129</v>
      </c>
    </row>
    <row r="229" spans="2:65" s="1" customFormat="1" ht="22.5" customHeight="1" x14ac:dyDescent="0.35">
      <c r="B229" s="158"/>
      <c r="C229" s="159" t="s">
        <v>400</v>
      </c>
      <c r="D229" s="159" t="s">
        <v>131</v>
      </c>
      <c r="E229" s="160" t="s">
        <v>401</v>
      </c>
      <c r="F229" s="161" t="s">
        <v>402</v>
      </c>
      <c r="G229" s="162" t="s">
        <v>198</v>
      </c>
      <c r="H229" s="163">
        <v>440.5</v>
      </c>
      <c r="I229" s="164"/>
      <c r="J229" s="165">
        <f>ROUND(I229*H229,2)</f>
        <v>0</v>
      </c>
      <c r="K229" s="161" t="s">
        <v>135</v>
      </c>
      <c r="L229" s="34"/>
      <c r="M229" s="166" t="s">
        <v>3</v>
      </c>
      <c r="N229" s="167" t="s">
        <v>46</v>
      </c>
      <c r="O229" s="35"/>
      <c r="P229" s="168">
        <f>O229*H229</f>
        <v>0</v>
      </c>
      <c r="Q229" s="168">
        <v>0</v>
      </c>
      <c r="R229" s="168">
        <f>Q229*H229</f>
        <v>0</v>
      </c>
      <c r="S229" s="168">
        <v>0</v>
      </c>
      <c r="T229" s="169">
        <f>S229*H229</f>
        <v>0</v>
      </c>
      <c r="AR229" s="17" t="s">
        <v>136</v>
      </c>
      <c r="AT229" s="17" t="s">
        <v>131</v>
      </c>
      <c r="AU229" s="17" t="s">
        <v>137</v>
      </c>
      <c r="AY229" s="17" t="s">
        <v>129</v>
      </c>
      <c r="BE229" s="170">
        <f>IF(N229="základní",J229,0)</f>
        <v>0</v>
      </c>
      <c r="BF229" s="170">
        <f>IF(N229="snížená",J229,0)</f>
        <v>0</v>
      </c>
      <c r="BG229" s="170">
        <f>IF(N229="zákl. přenesená",J229,0)</f>
        <v>0</v>
      </c>
      <c r="BH229" s="170">
        <f>IF(N229="sníž. přenesená",J229,0)</f>
        <v>0</v>
      </c>
      <c r="BI229" s="170">
        <f>IF(N229="nulová",J229,0)</f>
        <v>0</v>
      </c>
      <c r="BJ229" s="17" t="s">
        <v>137</v>
      </c>
      <c r="BK229" s="170">
        <f>ROUND(I229*H229,2)</f>
        <v>0</v>
      </c>
      <c r="BL229" s="17" t="s">
        <v>136</v>
      </c>
      <c r="BM229" s="17" t="s">
        <v>403</v>
      </c>
    </row>
    <row r="230" spans="2:65" s="11" customFormat="1" ht="12" x14ac:dyDescent="0.35">
      <c r="B230" s="171"/>
      <c r="D230" s="181" t="s">
        <v>139</v>
      </c>
      <c r="E230" s="195" t="s">
        <v>3</v>
      </c>
      <c r="F230" s="190" t="s">
        <v>399</v>
      </c>
      <c r="H230" s="191">
        <v>440.5</v>
      </c>
      <c r="I230" s="176"/>
      <c r="L230" s="171"/>
      <c r="M230" s="177"/>
      <c r="N230" s="178"/>
      <c r="O230" s="178"/>
      <c r="P230" s="178"/>
      <c r="Q230" s="178"/>
      <c r="R230" s="178"/>
      <c r="S230" s="178"/>
      <c r="T230" s="179"/>
      <c r="AT230" s="173" t="s">
        <v>139</v>
      </c>
      <c r="AU230" s="173" t="s">
        <v>137</v>
      </c>
      <c r="AV230" s="11" t="s">
        <v>137</v>
      </c>
      <c r="AW230" s="11" t="s">
        <v>37</v>
      </c>
      <c r="AX230" s="11" t="s">
        <v>22</v>
      </c>
      <c r="AY230" s="173" t="s">
        <v>129</v>
      </c>
    </row>
    <row r="231" spans="2:65" s="1" customFormat="1" ht="31.5" customHeight="1" x14ac:dyDescent="0.35">
      <c r="B231" s="158"/>
      <c r="C231" s="159" t="s">
        <v>404</v>
      </c>
      <c r="D231" s="159" t="s">
        <v>131</v>
      </c>
      <c r="E231" s="160" t="s">
        <v>405</v>
      </c>
      <c r="F231" s="161" t="s">
        <v>406</v>
      </c>
      <c r="G231" s="162" t="s">
        <v>198</v>
      </c>
      <c r="H231" s="163">
        <v>155.9</v>
      </c>
      <c r="I231" s="164"/>
      <c r="J231" s="165">
        <f>ROUND(I231*H231,2)</f>
        <v>0</v>
      </c>
      <c r="K231" s="161" t="s">
        <v>135</v>
      </c>
      <c r="L231" s="34"/>
      <c r="M231" s="166" t="s">
        <v>3</v>
      </c>
      <c r="N231" s="167" t="s">
        <v>46</v>
      </c>
      <c r="O231" s="35"/>
      <c r="P231" s="168">
        <f>O231*H231</f>
        <v>0</v>
      </c>
      <c r="Q231" s="168">
        <v>1.2999999999999999E-4</v>
      </c>
      <c r="R231" s="168">
        <f>Q231*H231</f>
        <v>2.0267E-2</v>
      </c>
      <c r="S231" s="168">
        <v>0</v>
      </c>
      <c r="T231" s="169">
        <f>S231*H231</f>
        <v>0</v>
      </c>
      <c r="AR231" s="17" t="s">
        <v>136</v>
      </c>
      <c r="AT231" s="17" t="s">
        <v>131</v>
      </c>
      <c r="AU231" s="17" t="s">
        <v>137</v>
      </c>
      <c r="AY231" s="17" t="s">
        <v>129</v>
      </c>
      <c r="BE231" s="170">
        <f>IF(N231="základní",J231,0)</f>
        <v>0</v>
      </c>
      <c r="BF231" s="170">
        <f>IF(N231="snížená",J231,0)</f>
        <v>0</v>
      </c>
      <c r="BG231" s="170">
        <f>IF(N231="zákl. přenesená",J231,0)</f>
        <v>0</v>
      </c>
      <c r="BH231" s="170">
        <f>IF(N231="sníž. přenesená",J231,0)</f>
        <v>0</v>
      </c>
      <c r="BI231" s="170">
        <f>IF(N231="nulová",J231,0)</f>
        <v>0</v>
      </c>
      <c r="BJ231" s="17" t="s">
        <v>137</v>
      </c>
      <c r="BK231" s="170">
        <f>ROUND(I231*H231,2)</f>
        <v>0</v>
      </c>
      <c r="BL231" s="17" t="s">
        <v>136</v>
      </c>
      <c r="BM231" s="17" t="s">
        <v>407</v>
      </c>
    </row>
    <row r="232" spans="2:65" s="11" customFormat="1" ht="12" x14ac:dyDescent="0.35">
      <c r="B232" s="171"/>
      <c r="D232" s="181" t="s">
        <v>139</v>
      </c>
      <c r="E232" s="195" t="s">
        <v>3</v>
      </c>
      <c r="F232" s="190" t="s">
        <v>408</v>
      </c>
      <c r="H232" s="191">
        <v>155.9</v>
      </c>
      <c r="I232" s="176"/>
      <c r="L232" s="171"/>
      <c r="M232" s="177"/>
      <c r="N232" s="178"/>
      <c r="O232" s="178"/>
      <c r="P232" s="178"/>
      <c r="Q232" s="178"/>
      <c r="R232" s="178"/>
      <c r="S232" s="178"/>
      <c r="T232" s="179"/>
      <c r="AT232" s="173" t="s">
        <v>139</v>
      </c>
      <c r="AU232" s="173" t="s">
        <v>137</v>
      </c>
      <c r="AV232" s="11" t="s">
        <v>137</v>
      </c>
      <c r="AW232" s="11" t="s">
        <v>37</v>
      </c>
      <c r="AX232" s="11" t="s">
        <v>22</v>
      </c>
      <c r="AY232" s="173" t="s">
        <v>129</v>
      </c>
    </row>
    <row r="233" spans="2:65" s="1" customFormat="1" ht="57" customHeight="1" x14ac:dyDescent="0.35">
      <c r="B233" s="158"/>
      <c r="C233" s="159" t="s">
        <v>409</v>
      </c>
      <c r="D233" s="159" t="s">
        <v>131</v>
      </c>
      <c r="E233" s="160" t="s">
        <v>410</v>
      </c>
      <c r="F233" s="161" t="s">
        <v>411</v>
      </c>
      <c r="G233" s="162" t="s">
        <v>198</v>
      </c>
      <c r="H233" s="163">
        <v>155.9</v>
      </c>
      <c r="I233" s="164"/>
      <c r="J233" s="165">
        <f>ROUND(I233*H233,2)</f>
        <v>0</v>
      </c>
      <c r="K233" s="161" t="s">
        <v>135</v>
      </c>
      <c r="L233" s="34"/>
      <c r="M233" s="166" t="s">
        <v>3</v>
      </c>
      <c r="N233" s="167" t="s">
        <v>46</v>
      </c>
      <c r="O233" s="35"/>
      <c r="P233" s="168">
        <f>O233*H233</f>
        <v>0</v>
      </c>
      <c r="Q233" s="168">
        <v>4.0000000000000003E-5</v>
      </c>
      <c r="R233" s="168">
        <f>Q233*H233</f>
        <v>6.2360000000000011E-3</v>
      </c>
      <c r="S233" s="168">
        <v>0</v>
      </c>
      <c r="T233" s="169">
        <f>S233*H233</f>
        <v>0</v>
      </c>
      <c r="AR233" s="17" t="s">
        <v>136</v>
      </c>
      <c r="AT233" s="17" t="s">
        <v>131</v>
      </c>
      <c r="AU233" s="17" t="s">
        <v>137</v>
      </c>
      <c r="AY233" s="17" t="s">
        <v>129</v>
      </c>
      <c r="BE233" s="170">
        <f>IF(N233="základní",J233,0)</f>
        <v>0</v>
      </c>
      <c r="BF233" s="170">
        <f>IF(N233="snížená",J233,0)</f>
        <v>0</v>
      </c>
      <c r="BG233" s="170">
        <f>IF(N233="zákl. přenesená",J233,0)</f>
        <v>0</v>
      </c>
      <c r="BH233" s="170">
        <f>IF(N233="sníž. přenesená",J233,0)</f>
        <v>0</v>
      </c>
      <c r="BI233" s="170">
        <f>IF(N233="nulová",J233,0)</f>
        <v>0</v>
      </c>
      <c r="BJ233" s="17" t="s">
        <v>137</v>
      </c>
      <c r="BK233" s="170">
        <f>ROUND(I233*H233,2)</f>
        <v>0</v>
      </c>
      <c r="BL233" s="17" t="s">
        <v>136</v>
      </c>
      <c r="BM233" s="17" t="s">
        <v>412</v>
      </c>
    </row>
    <row r="234" spans="2:65" s="11" customFormat="1" ht="12" x14ac:dyDescent="0.35">
      <c r="B234" s="171"/>
      <c r="D234" s="181" t="s">
        <v>139</v>
      </c>
      <c r="E234" s="195" t="s">
        <v>3</v>
      </c>
      <c r="F234" s="190" t="s">
        <v>408</v>
      </c>
      <c r="H234" s="191">
        <v>155.9</v>
      </c>
      <c r="I234" s="176"/>
      <c r="L234" s="171"/>
      <c r="M234" s="177"/>
      <c r="N234" s="178"/>
      <c r="O234" s="178"/>
      <c r="P234" s="178"/>
      <c r="Q234" s="178"/>
      <c r="R234" s="178"/>
      <c r="S234" s="178"/>
      <c r="T234" s="179"/>
      <c r="AT234" s="173" t="s">
        <v>139</v>
      </c>
      <c r="AU234" s="173" t="s">
        <v>137</v>
      </c>
      <c r="AV234" s="11" t="s">
        <v>137</v>
      </c>
      <c r="AW234" s="11" t="s">
        <v>37</v>
      </c>
      <c r="AX234" s="11" t="s">
        <v>22</v>
      </c>
      <c r="AY234" s="173" t="s">
        <v>129</v>
      </c>
    </row>
    <row r="235" spans="2:65" s="1" customFormat="1" ht="22.5" customHeight="1" x14ac:dyDescent="0.35">
      <c r="B235" s="158"/>
      <c r="C235" s="159" t="s">
        <v>413</v>
      </c>
      <c r="D235" s="159" t="s">
        <v>131</v>
      </c>
      <c r="E235" s="160" t="s">
        <v>414</v>
      </c>
      <c r="F235" s="161" t="s">
        <v>415</v>
      </c>
      <c r="G235" s="162" t="s">
        <v>416</v>
      </c>
      <c r="H235" s="163">
        <v>25</v>
      </c>
      <c r="I235" s="164"/>
      <c r="J235" s="165">
        <f>ROUND(I235*H235,2)</f>
        <v>0</v>
      </c>
      <c r="K235" s="161" t="s">
        <v>3</v>
      </c>
      <c r="L235" s="34"/>
      <c r="M235" s="166" t="s">
        <v>3</v>
      </c>
      <c r="N235" s="167" t="s">
        <v>46</v>
      </c>
      <c r="O235" s="35"/>
      <c r="P235" s="168">
        <f>O235*H235</f>
        <v>0</v>
      </c>
      <c r="Q235" s="168">
        <v>0</v>
      </c>
      <c r="R235" s="168">
        <f>Q235*H235</f>
        <v>0</v>
      </c>
      <c r="S235" s="168">
        <v>0</v>
      </c>
      <c r="T235" s="169">
        <f>S235*H235</f>
        <v>0</v>
      </c>
      <c r="AR235" s="17" t="s">
        <v>136</v>
      </c>
      <c r="AT235" s="17" t="s">
        <v>131</v>
      </c>
      <c r="AU235" s="17" t="s">
        <v>137</v>
      </c>
      <c r="AY235" s="17" t="s">
        <v>129</v>
      </c>
      <c r="BE235" s="170">
        <f>IF(N235="základní",J235,0)</f>
        <v>0</v>
      </c>
      <c r="BF235" s="170">
        <f>IF(N235="snížená",J235,0)</f>
        <v>0</v>
      </c>
      <c r="BG235" s="170">
        <f>IF(N235="zákl. přenesená",J235,0)</f>
        <v>0</v>
      </c>
      <c r="BH235" s="170">
        <f>IF(N235="sníž. přenesená",J235,0)</f>
        <v>0</v>
      </c>
      <c r="BI235" s="170">
        <f>IF(N235="nulová",J235,0)</f>
        <v>0</v>
      </c>
      <c r="BJ235" s="17" t="s">
        <v>137</v>
      </c>
      <c r="BK235" s="170">
        <f>ROUND(I235*H235,2)</f>
        <v>0</v>
      </c>
      <c r="BL235" s="17" t="s">
        <v>136</v>
      </c>
      <c r="BM235" s="17" t="s">
        <v>417</v>
      </c>
    </row>
    <row r="236" spans="2:65" s="1" customFormat="1" ht="22.5" customHeight="1" x14ac:dyDescent="0.35">
      <c r="B236" s="158"/>
      <c r="C236" s="159" t="s">
        <v>418</v>
      </c>
      <c r="D236" s="159" t="s">
        <v>131</v>
      </c>
      <c r="E236" s="160" t="s">
        <v>419</v>
      </c>
      <c r="F236" s="161" t="s">
        <v>420</v>
      </c>
      <c r="G236" s="162" t="s">
        <v>416</v>
      </c>
      <c r="H236" s="163">
        <v>8</v>
      </c>
      <c r="I236" s="164"/>
      <c r="J236" s="165">
        <f>ROUND(I236*H236,2)</f>
        <v>0</v>
      </c>
      <c r="K236" s="161" t="s">
        <v>3</v>
      </c>
      <c r="L236" s="34"/>
      <c r="M236" s="166" t="s">
        <v>3</v>
      </c>
      <c r="N236" s="167" t="s">
        <v>46</v>
      </c>
      <c r="O236" s="35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AR236" s="17" t="s">
        <v>136</v>
      </c>
      <c r="AT236" s="17" t="s">
        <v>131</v>
      </c>
      <c r="AU236" s="17" t="s">
        <v>137</v>
      </c>
      <c r="AY236" s="17" t="s">
        <v>129</v>
      </c>
      <c r="BE236" s="170">
        <f>IF(N236="základní",J236,0)</f>
        <v>0</v>
      </c>
      <c r="BF236" s="170">
        <f>IF(N236="snížená",J236,0)</f>
        <v>0</v>
      </c>
      <c r="BG236" s="170">
        <f>IF(N236="zákl. přenesená",J236,0)</f>
        <v>0</v>
      </c>
      <c r="BH236" s="170">
        <f>IF(N236="sníž. přenesená",J236,0)</f>
        <v>0</v>
      </c>
      <c r="BI236" s="170">
        <f>IF(N236="nulová",J236,0)</f>
        <v>0</v>
      </c>
      <c r="BJ236" s="17" t="s">
        <v>137</v>
      </c>
      <c r="BK236" s="170">
        <f>ROUND(I236*H236,2)</f>
        <v>0</v>
      </c>
      <c r="BL236" s="17" t="s">
        <v>136</v>
      </c>
      <c r="BM236" s="17" t="s">
        <v>421</v>
      </c>
    </row>
    <row r="237" spans="2:65" s="1" customFormat="1" ht="31.5" customHeight="1" x14ac:dyDescent="0.35">
      <c r="B237" s="158"/>
      <c r="C237" s="159" t="s">
        <v>422</v>
      </c>
      <c r="D237" s="159" t="s">
        <v>131</v>
      </c>
      <c r="E237" s="160" t="s">
        <v>423</v>
      </c>
      <c r="F237" s="161" t="s">
        <v>424</v>
      </c>
      <c r="G237" s="162" t="s">
        <v>134</v>
      </c>
      <c r="H237" s="163">
        <v>9</v>
      </c>
      <c r="I237" s="164"/>
      <c r="J237" s="165">
        <f>ROUND(I237*H237,2)</f>
        <v>0</v>
      </c>
      <c r="K237" s="161" t="s">
        <v>135</v>
      </c>
      <c r="L237" s="34"/>
      <c r="M237" s="166" t="s">
        <v>3</v>
      </c>
      <c r="N237" s="167" t="s">
        <v>46</v>
      </c>
      <c r="O237" s="35"/>
      <c r="P237" s="168">
        <f>O237*H237</f>
        <v>0</v>
      </c>
      <c r="Q237" s="168">
        <v>0</v>
      </c>
      <c r="R237" s="168">
        <f>Q237*H237</f>
        <v>0</v>
      </c>
      <c r="S237" s="168">
        <v>1.175</v>
      </c>
      <c r="T237" s="169">
        <f>S237*H237</f>
        <v>10.575000000000001</v>
      </c>
      <c r="AR237" s="17" t="s">
        <v>136</v>
      </c>
      <c r="AT237" s="17" t="s">
        <v>131</v>
      </c>
      <c r="AU237" s="17" t="s">
        <v>137</v>
      </c>
      <c r="AY237" s="17" t="s">
        <v>129</v>
      </c>
      <c r="BE237" s="170">
        <f>IF(N237="základní",J237,0)</f>
        <v>0</v>
      </c>
      <c r="BF237" s="170">
        <f>IF(N237="snížená",J237,0)</f>
        <v>0</v>
      </c>
      <c r="BG237" s="170">
        <f>IF(N237="zákl. přenesená",J237,0)</f>
        <v>0</v>
      </c>
      <c r="BH237" s="170">
        <f>IF(N237="sníž. přenesená",J237,0)</f>
        <v>0</v>
      </c>
      <c r="BI237" s="170">
        <f>IF(N237="nulová",J237,0)</f>
        <v>0</v>
      </c>
      <c r="BJ237" s="17" t="s">
        <v>137</v>
      </c>
      <c r="BK237" s="170">
        <f>ROUND(I237*H237,2)</f>
        <v>0</v>
      </c>
      <c r="BL237" s="17" t="s">
        <v>136</v>
      </c>
      <c r="BM237" s="17" t="s">
        <v>425</v>
      </c>
    </row>
    <row r="238" spans="2:65" s="11" customFormat="1" ht="12" x14ac:dyDescent="0.35">
      <c r="B238" s="171"/>
      <c r="D238" s="172" t="s">
        <v>139</v>
      </c>
      <c r="E238" s="173" t="s">
        <v>3</v>
      </c>
      <c r="F238" s="174" t="s">
        <v>426</v>
      </c>
      <c r="H238" s="175">
        <v>9</v>
      </c>
      <c r="I238" s="176"/>
      <c r="L238" s="171"/>
      <c r="M238" s="177"/>
      <c r="N238" s="178"/>
      <c r="O238" s="178"/>
      <c r="P238" s="178"/>
      <c r="Q238" s="178"/>
      <c r="R238" s="178"/>
      <c r="S238" s="178"/>
      <c r="T238" s="179"/>
      <c r="AT238" s="173" t="s">
        <v>139</v>
      </c>
      <c r="AU238" s="173" t="s">
        <v>137</v>
      </c>
      <c r="AV238" s="11" t="s">
        <v>137</v>
      </c>
      <c r="AW238" s="11" t="s">
        <v>37</v>
      </c>
      <c r="AX238" s="11" t="s">
        <v>74</v>
      </c>
      <c r="AY238" s="173" t="s">
        <v>129</v>
      </c>
    </row>
    <row r="239" spans="2:65" s="12" customFormat="1" ht="12" x14ac:dyDescent="0.35">
      <c r="B239" s="180"/>
      <c r="D239" s="181" t="s">
        <v>139</v>
      </c>
      <c r="E239" s="182" t="s">
        <v>3</v>
      </c>
      <c r="F239" s="183" t="s">
        <v>142</v>
      </c>
      <c r="H239" s="184">
        <v>9</v>
      </c>
      <c r="I239" s="185"/>
      <c r="L239" s="180"/>
      <c r="M239" s="186"/>
      <c r="N239" s="187"/>
      <c r="O239" s="187"/>
      <c r="P239" s="187"/>
      <c r="Q239" s="187"/>
      <c r="R239" s="187"/>
      <c r="S239" s="187"/>
      <c r="T239" s="188"/>
      <c r="AT239" s="189" t="s">
        <v>139</v>
      </c>
      <c r="AU239" s="189" t="s">
        <v>137</v>
      </c>
      <c r="AV239" s="12" t="s">
        <v>136</v>
      </c>
      <c r="AW239" s="12" t="s">
        <v>37</v>
      </c>
      <c r="AX239" s="12" t="s">
        <v>22</v>
      </c>
      <c r="AY239" s="189" t="s">
        <v>129</v>
      </c>
    </row>
    <row r="240" spans="2:65" s="1" customFormat="1" ht="22.5" customHeight="1" x14ac:dyDescent="0.35">
      <c r="B240" s="158"/>
      <c r="C240" s="159" t="s">
        <v>427</v>
      </c>
      <c r="D240" s="159" t="s">
        <v>131</v>
      </c>
      <c r="E240" s="160" t="s">
        <v>428</v>
      </c>
      <c r="F240" s="161" t="s">
        <v>429</v>
      </c>
      <c r="G240" s="162" t="s">
        <v>134</v>
      </c>
      <c r="H240" s="163">
        <v>6.6870000000000003</v>
      </c>
      <c r="I240" s="164"/>
      <c r="J240" s="165">
        <f>ROUND(I240*H240,2)</f>
        <v>0</v>
      </c>
      <c r="K240" s="161" t="s">
        <v>135</v>
      </c>
      <c r="L240" s="34"/>
      <c r="M240" s="166" t="s">
        <v>3</v>
      </c>
      <c r="N240" s="167" t="s">
        <v>46</v>
      </c>
      <c r="O240" s="35"/>
      <c r="P240" s="168">
        <f>O240*H240</f>
        <v>0</v>
      </c>
      <c r="Q240" s="168">
        <v>0</v>
      </c>
      <c r="R240" s="168">
        <f>Q240*H240</f>
        <v>0</v>
      </c>
      <c r="S240" s="168">
        <v>2.2000000000000002</v>
      </c>
      <c r="T240" s="169">
        <f>S240*H240</f>
        <v>14.711400000000001</v>
      </c>
      <c r="AR240" s="17" t="s">
        <v>136</v>
      </c>
      <c r="AT240" s="17" t="s">
        <v>131</v>
      </c>
      <c r="AU240" s="17" t="s">
        <v>137</v>
      </c>
      <c r="AY240" s="17" t="s">
        <v>129</v>
      </c>
      <c r="BE240" s="170">
        <f>IF(N240="základní",J240,0)</f>
        <v>0</v>
      </c>
      <c r="BF240" s="170">
        <f>IF(N240="snížená",J240,0)</f>
        <v>0</v>
      </c>
      <c r="BG240" s="170">
        <f>IF(N240="zákl. přenesená",J240,0)</f>
        <v>0</v>
      </c>
      <c r="BH240" s="170">
        <f>IF(N240="sníž. přenesená",J240,0)</f>
        <v>0</v>
      </c>
      <c r="BI240" s="170">
        <f>IF(N240="nulová",J240,0)</f>
        <v>0</v>
      </c>
      <c r="BJ240" s="17" t="s">
        <v>137</v>
      </c>
      <c r="BK240" s="170">
        <f>ROUND(I240*H240,2)</f>
        <v>0</v>
      </c>
      <c r="BL240" s="17" t="s">
        <v>136</v>
      </c>
      <c r="BM240" s="17" t="s">
        <v>430</v>
      </c>
    </row>
    <row r="241" spans="2:65" s="11" customFormat="1" ht="12" x14ac:dyDescent="0.35">
      <c r="B241" s="171"/>
      <c r="D241" s="172" t="s">
        <v>139</v>
      </c>
      <c r="E241" s="173" t="s">
        <v>3</v>
      </c>
      <c r="F241" s="174" t="s">
        <v>431</v>
      </c>
      <c r="H241" s="175">
        <v>0.437</v>
      </c>
      <c r="I241" s="176"/>
      <c r="L241" s="171"/>
      <c r="M241" s="177"/>
      <c r="N241" s="178"/>
      <c r="O241" s="178"/>
      <c r="P241" s="178"/>
      <c r="Q241" s="178"/>
      <c r="R241" s="178"/>
      <c r="S241" s="178"/>
      <c r="T241" s="179"/>
      <c r="AT241" s="173" t="s">
        <v>139</v>
      </c>
      <c r="AU241" s="173" t="s">
        <v>137</v>
      </c>
      <c r="AV241" s="11" t="s">
        <v>137</v>
      </c>
      <c r="AW241" s="11" t="s">
        <v>37</v>
      </c>
      <c r="AX241" s="11" t="s">
        <v>74</v>
      </c>
      <c r="AY241" s="173" t="s">
        <v>129</v>
      </c>
    </row>
    <row r="242" spans="2:65" s="11" customFormat="1" ht="12" x14ac:dyDescent="0.35">
      <c r="B242" s="171"/>
      <c r="D242" s="172" t="s">
        <v>139</v>
      </c>
      <c r="E242" s="173" t="s">
        <v>3</v>
      </c>
      <c r="F242" s="174" t="s">
        <v>432</v>
      </c>
      <c r="H242" s="175">
        <v>6.25</v>
      </c>
      <c r="I242" s="176"/>
      <c r="L242" s="171"/>
      <c r="M242" s="177"/>
      <c r="N242" s="178"/>
      <c r="O242" s="178"/>
      <c r="P242" s="178"/>
      <c r="Q242" s="178"/>
      <c r="R242" s="178"/>
      <c r="S242" s="178"/>
      <c r="T242" s="179"/>
      <c r="AT242" s="173" t="s">
        <v>139</v>
      </c>
      <c r="AU242" s="173" t="s">
        <v>137</v>
      </c>
      <c r="AV242" s="11" t="s">
        <v>137</v>
      </c>
      <c r="AW242" s="11" t="s">
        <v>37</v>
      </c>
      <c r="AX242" s="11" t="s">
        <v>74</v>
      </c>
      <c r="AY242" s="173" t="s">
        <v>129</v>
      </c>
    </row>
    <row r="243" spans="2:65" s="12" customFormat="1" ht="12" x14ac:dyDescent="0.35">
      <c r="B243" s="180"/>
      <c r="D243" s="181" t="s">
        <v>139</v>
      </c>
      <c r="E243" s="182" t="s">
        <v>3</v>
      </c>
      <c r="F243" s="183" t="s">
        <v>142</v>
      </c>
      <c r="H243" s="184">
        <v>6.6870000000000003</v>
      </c>
      <c r="I243" s="185"/>
      <c r="L243" s="180"/>
      <c r="M243" s="186"/>
      <c r="N243" s="187"/>
      <c r="O243" s="187"/>
      <c r="P243" s="187"/>
      <c r="Q243" s="187"/>
      <c r="R243" s="187"/>
      <c r="S243" s="187"/>
      <c r="T243" s="188"/>
      <c r="AT243" s="189" t="s">
        <v>139</v>
      </c>
      <c r="AU243" s="189" t="s">
        <v>137</v>
      </c>
      <c r="AV243" s="12" t="s">
        <v>136</v>
      </c>
      <c r="AW243" s="12" t="s">
        <v>37</v>
      </c>
      <c r="AX243" s="12" t="s">
        <v>22</v>
      </c>
      <c r="AY243" s="189" t="s">
        <v>129</v>
      </c>
    </row>
    <row r="244" spans="2:65" s="1" customFormat="1" ht="31.5" customHeight="1" x14ac:dyDescent="0.35">
      <c r="B244" s="158"/>
      <c r="C244" s="159" t="s">
        <v>433</v>
      </c>
      <c r="D244" s="159" t="s">
        <v>131</v>
      </c>
      <c r="E244" s="160" t="s">
        <v>434</v>
      </c>
      <c r="F244" s="161" t="s">
        <v>435</v>
      </c>
      <c r="G244" s="162" t="s">
        <v>198</v>
      </c>
      <c r="H244" s="163">
        <v>11.16</v>
      </c>
      <c r="I244" s="164"/>
      <c r="J244" s="165">
        <f>ROUND(I244*H244,2)</f>
        <v>0</v>
      </c>
      <c r="K244" s="161" t="s">
        <v>135</v>
      </c>
      <c r="L244" s="34"/>
      <c r="M244" s="166" t="s">
        <v>3</v>
      </c>
      <c r="N244" s="167" t="s">
        <v>46</v>
      </c>
      <c r="O244" s="35"/>
      <c r="P244" s="168">
        <f>O244*H244</f>
        <v>0</v>
      </c>
      <c r="Q244" s="168">
        <v>0</v>
      </c>
      <c r="R244" s="168">
        <f>Q244*H244</f>
        <v>0</v>
      </c>
      <c r="S244" s="168">
        <v>4.4999999999999998E-2</v>
      </c>
      <c r="T244" s="169">
        <f>S244*H244</f>
        <v>0.50219999999999998</v>
      </c>
      <c r="AR244" s="17" t="s">
        <v>136</v>
      </c>
      <c r="AT244" s="17" t="s">
        <v>131</v>
      </c>
      <c r="AU244" s="17" t="s">
        <v>137</v>
      </c>
      <c r="AY244" s="17" t="s">
        <v>129</v>
      </c>
      <c r="BE244" s="170">
        <f>IF(N244="základní",J244,0)</f>
        <v>0</v>
      </c>
      <c r="BF244" s="170">
        <f>IF(N244="snížená",J244,0)</f>
        <v>0</v>
      </c>
      <c r="BG244" s="170">
        <f>IF(N244="zákl. přenesená",J244,0)</f>
        <v>0</v>
      </c>
      <c r="BH244" s="170">
        <f>IF(N244="sníž. přenesená",J244,0)</f>
        <v>0</v>
      </c>
      <c r="BI244" s="170">
        <f>IF(N244="nulová",J244,0)</f>
        <v>0</v>
      </c>
      <c r="BJ244" s="17" t="s">
        <v>137</v>
      </c>
      <c r="BK244" s="170">
        <f>ROUND(I244*H244,2)</f>
        <v>0</v>
      </c>
      <c r="BL244" s="17" t="s">
        <v>136</v>
      </c>
      <c r="BM244" s="17" t="s">
        <v>436</v>
      </c>
    </row>
    <row r="245" spans="2:65" s="11" customFormat="1" ht="12" x14ac:dyDescent="0.35">
      <c r="B245" s="171"/>
      <c r="D245" s="181" t="s">
        <v>139</v>
      </c>
      <c r="E245" s="195" t="s">
        <v>3</v>
      </c>
      <c r="F245" s="190" t="s">
        <v>437</v>
      </c>
      <c r="H245" s="191">
        <v>11.16</v>
      </c>
      <c r="I245" s="176"/>
      <c r="L245" s="171"/>
      <c r="M245" s="177"/>
      <c r="N245" s="178"/>
      <c r="O245" s="178"/>
      <c r="P245" s="178"/>
      <c r="Q245" s="178"/>
      <c r="R245" s="178"/>
      <c r="S245" s="178"/>
      <c r="T245" s="179"/>
      <c r="AT245" s="173" t="s">
        <v>139</v>
      </c>
      <c r="AU245" s="173" t="s">
        <v>137</v>
      </c>
      <c r="AV245" s="11" t="s">
        <v>137</v>
      </c>
      <c r="AW245" s="11" t="s">
        <v>37</v>
      </c>
      <c r="AX245" s="11" t="s">
        <v>22</v>
      </c>
      <c r="AY245" s="173" t="s">
        <v>129</v>
      </c>
    </row>
    <row r="246" spans="2:65" s="1" customFormat="1" ht="31.5" customHeight="1" x14ac:dyDescent="0.35">
      <c r="B246" s="158"/>
      <c r="C246" s="159" t="s">
        <v>438</v>
      </c>
      <c r="D246" s="159" t="s">
        <v>131</v>
      </c>
      <c r="E246" s="160" t="s">
        <v>439</v>
      </c>
      <c r="F246" s="161" t="s">
        <v>440</v>
      </c>
      <c r="G246" s="162" t="s">
        <v>198</v>
      </c>
      <c r="H246" s="163">
        <v>64.94</v>
      </c>
      <c r="I246" s="164"/>
      <c r="J246" s="165">
        <f>ROUND(I246*H246,2)</f>
        <v>0</v>
      </c>
      <c r="K246" s="161" t="s">
        <v>135</v>
      </c>
      <c r="L246" s="34"/>
      <c r="M246" s="166" t="s">
        <v>3</v>
      </c>
      <c r="N246" s="167" t="s">
        <v>46</v>
      </c>
      <c r="O246" s="35"/>
      <c r="P246" s="168">
        <f>O246*H246</f>
        <v>0</v>
      </c>
      <c r="Q246" s="168">
        <v>0</v>
      </c>
      <c r="R246" s="168">
        <f>Q246*H246</f>
        <v>0</v>
      </c>
      <c r="S246" s="168">
        <v>5.7000000000000002E-2</v>
      </c>
      <c r="T246" s="169">
        <f>S246*H246</f>
        <v>3.7015799999999999</v>
      </c>
      <c r="AR246" s="17" t="s">
        <v>136</v>
      </c>
      <c r="AT246" s="17" t="s">
        <v>131</v>
      </c>
      <c r="AU246" s="17" t="s">
        <v>137</v>
      </c>
      <c r="AY246" s="17" t="s">
        <v>129</v>
      </c>
      <c r="BE246" s="170">
        <f>IF(N246="základní",J246,0)</f>
        <v>0</v>
      </c>
      <c r="BF246" s="170">
        <f>IF(N246="snížená",J246,0)</f>
        <v>0</v>
      </c>
      <c r="BG246" s="170">
        <f>IF(N246="zákl. přenesená",J246,0)</f>
        <v>0</v>
      </c>
      <c r="BH246" s="170">
        <f>IF(N246="sníž. přenesená",J246,0)</f>
        <v>0</v>
      </c>
      <c r="BI246" s="170">
        <f>IF(N246="nulová",J246,0)</f>
        <v>0</v>
      </c>
      <c r="BJ246" s="17" t="s">
        <v>137</v>
      </c>
      <c r="BK246" s="170">
        <f>ROUND(I246*H246,2)</f>
        <v>0</v>
      </c>
      <c r="BL246" s="17" t="s">
        <v>136</v>
      </c>
      <c r="BM246" s="17" t="s">
        <v>441</v>
      </c>
    </row>
    <row r="247" spans="2:65" s="11" customFormat="1" ht="12" x14ac:dyDescent="0.35">
      <c r="B247" s="171"/>
      <c r="D247" s="172" t="s">
        <v>139</v>
      </c>
      <c r="E247" s="173" t="s">
        <v>3</v>
      </c>
      <c r="F247" s="174" t="s">
        <v>442</v>
      </c>
      <c r="H247" s="175">
        <v>24.34</v>
      </c>
      <c r="I247" s="176"/>
      <c r="L247" s="171"/>
      <c r="M247" s="177"/>
      <c r="N247" s="178"/>
      <c r="O247" s="178"/>
      <c r="P247" s="178"/>
      <c r="Q247" s="178"/>
      <c r="R247" s="178"/>
      <c r="S247" s="178"/>
      <c r="T247" s="179"/>
      <c r="AT247" s="173" t="s">
        <v>139</v>
      </c>
      <c r="AU247" s="173" t="s">
        <v>137</v>
      </c>
      <c r="AV247" s="11" t="s">
        <v>137</v>
      </c>
      <c r="AW247" s="11" t="s">
        <v>37</v>
      </c>
      <c r="AX247" s="11" t="s">
        <v>74</v>
      </c>
      <c r="AY247" s="173" t="s">
        <v>129</v>
      </c>
    </row>
    <row r="248" spans="2:65" s="11" customFormat="1" ht="12" x14ac:dyDescent="0.35">
      <c r="B248" s="171"/>
      <c r="D248" s="172" t="s">
        <v>139</v>
      </c>
      <c r="E248" s="173" t="s">
        <v>3</v>
      </c>
      <c r="F248" s="174" t="s">
        <v>443</v>
      </c>
      <c r="H248" s="175">
        <v>40.6</v>
      </c>
      <c r="I248" s="176"/>
      <c r="L248" s="171"/>
      <c r="M248" s="177"/>
      <c r="N248" s="178"/>
      <c r="O248" s="178"/>
      <c r="P248" s="178"/>
      <c r="Q248" s="178"/>
      <c r="R248" s="178"/>
      <c r="S248" s="178"/>
      <c r="T248" s="179"/>
      <c r="AT248" s="173" t="s">
        <v>139</v>
      </c>
      <c r="AU248" s="173" t="s">
        <v>137</v>
      </c>
      <c r="AV248" s="11" t="s">
        <v>137</v>
      </c>
      <c r="AW248" s="11" t="s">
        <v>37</v>
      </c>
      <c r="AX248" s="11" t="s">
        <v>74</v>
      </c>
      <c r="AY248" s="173" t="s">
        <v>129</v>
      </c>
    </row>
    <row r="249" spans="2:65" s="12" customFormat="1" ht="12" x14ac:dyDescent="0.35">
      <c r="B249" s="180"/>
      <c r="D249" s="181" t="s">
        <v>139</v>
      </c>
      <c r="E249" s="182" t="s">
        <v>3</v>
      </c>
      <c r="F249" s="183" t="s">
        <v>142</v>
      </c>
      <c r="H249" s="184">
        <v>64.94</v>
      </c>
      <c r="I249" s="185"/>
      <c r="L249" s="180"/>
      <c r="M249" s="186"/>
      <c r="N249" s="187"/>
      <c r="O249" s="187"/>
      <c r="P249" s="187"/>
      <c r="Q249" s="187"/>
      <c r="R249" s="187"/>
      <c r="S249" s="187"/>
      <c r="T249" s="188"/>
      <c r="AT249" s="189" t="s">
        <v>139</v>
      </c>
      <c r="AU249" s="189" t="s">
        <v>137</v>
      </c>
      <c r="AV249" s="12" t="s">
        <v>136</v>
      </c>
      <c r="AW249" s="12" t="s">
        <v>37</v>
      </c>
      <c r="AX249" s="12" t="s">
        <v>22</v>
      </c>
      <c r="AY249" s="189" t="s">
        <v>129</v>
      </c>
    </row>
    <row r="250" spans="2:65" s="1" customFormat="1" ht="22.5" customHeight="1" x14ac:dyDescent="0.35">
      <c r="B250" s="158"/>
      <c r="C250" s="159" t="s">
        <v>444</v>
      </c>
      <c r="D250" s="159" t="s">
        <v>131</v>
      </c>
      <c r="E250" s="160" t="s">
        <v>445</v>
      </c>
      <c r="F250" s="161" t="s">
        <v>446</v>
      </c>
      <c r="G250" s="162" t="s">
        <v>134</v>
      </c>
      <c r="H250" s="163">
        <v>1.339</v>
      </c>
      <c r="I250" s="164"/>
      <c r="J250" s="165">
        <f>ROUND(I250*H250,2)</f>
        <v>0</v>
      </c>
      <c r="K250" s="161" t="s">
        <v>135</v>
      </c>
      <c r="L250" s="34"/>
      <c r="M250" s="166" t="s">
        <v>3</v>
      </c>
      <c r="N250" s="167" t="s">
        <v>46</v>
      </c>
      <c r="O250" s="35"/>
      <c r="P250" s="168">
        <f>O250*H250</f>
        <v>0</v>
      </c>
      <c r="Q250" s="168">
        <v>0</v>
      </c>
      <c r="R250" s="168">
        <f>Q250*H250</f>
        <v>0</v>
      </c>
      <c r="S250" s="168">
        <v>1.4</v>
      </c>
      <c r="T250" s="169">
        <f>S250*H250</f>
        <v>1.8745999999999998</v>
      </c>
      <c r="AR250" s="17" t="s">
        <v>136</v>
      </c>
      <c r="AT250" s="17" t="s">
        <v>131</v>
      </c>
      <c r="AU250" s="17" t="s">
        <v>137</v>
      </c>
      <c r="AY250" s="17" t="s">
        <v>129</v>
      </c>
      <c r="BE250" s="170">
        <f>IF(N250="základní",J250,0)</f>
        <v>0</v>
      </c>
      <c r="BF250" s="170">
        <f>IF(N250="snížená",J250,0)</f>
        <v>0</v>
      </c>
      <c r="BG250" s="170">
        <f>IF(N250="zákl. přenesená",J250,0)</f>
        <v>0</v>
      </c>
      <c r="BH250" s="170">
        <f>IF(N250="sníž. přenesená",J250,0)</f>
        <v>0</v>
      </c>
      <c r="BI250" s="170">
        <f>IF(N250="nulová",J250,0)</f>
        <v>0</v>
      </c>
      <c r="BJ250" s="17" t="s">
        <v>137</v>
      </c>
      <c r="BK250" s="170">
        <f>ROUND(I250*H250,2)</f>
        <v>0</v>
      </c>
      <c r="BL250" s="17" t="s">
        <v>136</v>
      </c>
      <c r="BM250" s="17" t="s">
        <v>447</v>
      </c>
    </row>
    <row r="251" spans="2:65" s="11" customFormat="1" ht="12" x14ac:dyDescent="0.35">
      <c r="B251" s="171"/>
      <c r="D251" s="181" t="s">
        <v>139</v>
      </c>
      <c r="E251" s="195" t="s">
        <v>3</v>
      </c>
      <c r="F251" s="190" t="s">
        <v>448</v>
      </c>
      <c r="H251" s="191">
        <v>1.339</v>
      </c>
      <c r="I251" s="176"/>
      <c r="L251" s="171"/>
      <c r="M251" s="177"/>
      <c r="N251" s="178"/>
      <c r="O251" s="178"/>
      <c r="P251" s="178"/>
      <c r="Q251" s="178"/>
      <c r="R251" s="178"/>
      <c r="S251" s="178"/>
      <c r="T251" s="179"/>
      <c r="AT251" s="173" t="s">
        <v>139</v>
      </c>
      <c r="AU251" s="173" t="s">
        <v>137</v>
      </c>
      <c r="AV251" s="11" t="s">
        <v>137</v>
      </c>
      <c r="AW251" s="11" t="s">
        <v>37</v>
      </c>
      <c r="AX251" s="11" t="s">
        <v>22</v>
      </c>
      <c r="AY251" s="173" t="s">
        <v>129</v>
      </c>
    </row>
    <row r="252" spans="2:65" s="1" customFormat="1" ht="44.25" customHeight="1" x14ac:dyDescent="0.35">
      <c r="B252" s="158"/>
      <c r="C252" s="159" t="s">
        <v>449</v>
      </c>
      <c r="D252" s="159" t="s">
        <v>131</v>
      </c>
      <c r="E252" s="160" t="s">
        <v>450</v>
      </c>
      <c r="F252" s="161" t="s">
        <v>451</v>
      </c>
      <c r="G252" s="162" t="s">
        <v>198</v>
      </c>
      <c r="H252" s="163">
        <v>7.7030000000000003</v>
      </c>
      <c r="I252" s="164"/>
      <c r="J252" s="165">
        <f>ROUND(I252*H252,2)</f>
        <v>0</v>
      </c>
      <c r="K252" s="161" t="s">
        <v>135</v>
      </c>
      <c r="L252" s="34"/>
      <c r="M252" s="166" t="s">
        <v>3</v>
      </c>
      <c r="N252" s="167" t="s">
        <v>46</v>
      </c>
      <c r="O252" s="35"/>
      <c r="P252" s="168">
        <f>O252*H252</f>
        <v>0</v>
      </c>
      <c r="Q252" s="168">
        <v>0</v>
      </c>
      <c r="R252" s="168">
        <f>Q252*H252</f>
        <v>0</v>
      </c>
      <c r="S252" s="168">
        <v>1.4999999999999999E-2</v>
      </c>
      <c r="T252" s="169">
        <f>S252*H252</f>
        <v>0.11554499999999999</v>
      </c>
      <c r="AR252" s="17" t="s">
        <v>136</v>
      </c>
      <c r="AT252" s="17" t="s">
        <v>131</v>
      </c>
      <c r="AU252" s="17" t="s">
        <v>137</v>
      </c>
      <c r="AY252" s="17" t="s">
        <v>129</v>
      </c>
      <c r="BE252" s="170">
        <f>IF(N252="základní",J252,0)</f>
        <v>0</v>
      </c>
      <c r="BF252" s="170">
        <f>IF(N252="snížená",J252,0)</f>
        <v>0</v>
      </c>
      <c r="BG252" s="170">
        <f>IF(N252="zákl. přenesená",J252,0)</f>
        <v>0</v>
      </c>
      <c r="BH252" s="170">
        <f>IF(N252="sníž. přenesená",J252,0)</f>
        <v>0</v>
      </c>
      <c r="BI252" s="170">
        <f>IF(N252="nulová",J252,0)</f>
        <v>0</v>
      </c>
      <c r="BJ252" s="17" t="s">
        <v>137</v>
      </c>
      <c r="BK252" s="170">
        <f>ROUND(I252*H252,2)</f>
        <v>0</v>
      </c>
      <c r="BL252" s="17" t="s">
        <v>136</v>
      </c>
      <c r="BM252" s="17" t="s">
        <v>452</v>
      </c>
    </row>
    <row r="253" spans="2:65" s="11" customFormat="1" ht="12" x14ac:dyDescent="0.35">
      <c r="B253" s="171"/>
      <c r="D253" s="181" t="s">
        <v>139</v>
      </c>
      <c r="E253" s="195" t="s">
        <v>3</v>
      </c>
      <c r="F253" s="190" t="s">
        <v>453</v>
      </c>
      <c r="H253" s="191">
        <v>7.7030000000000003</v>
      </c>
      <c r="I253" s="176"/>
      <c r="L253" s="171"/>
      <c r="M253" s="177"/>
      <c r="N253" s="178"/>
      <c r="O253" s="178"/>
      <c r="P253" s="178"/>
      <c r="Q253" s="178"/>
      <c r="R253" s="178"/>
      <c r="S253" s="178"/>
      <c r="T253" s="179"/>
      <c r="AT253" s="173" t="s">
        <v>139</v>
      </c>
      <c r="AU253" s="173" t="s">
        <v>137</v>
      </c>
      <c r="AV253" s="11" t="s">
        <v>137</v>
      </c>
      <c r="AW253" s="11" t="s">
        <v>37</v>
      </c>
      <c r="AX253" s="11" t="s">
        <v>22</v>
      </c>
      <c r="AY253" s="173" t="s">
        <v>129</v>
      </c>
    </row>
    <row r="254" spans="2:65" s="1" customFormat="1" ht="31.5" customHeight="1" x14ac:dyDescent="0.35">
      <c r="B254" s="158"/>
      <c r="C254" s="159" t="s">
        <v>454</v>
      </c>
      <c r="D254" s="159" t="s">
        <v>131</v>
      </c>
      <c r="E254" s="160" t="s">
        <v>455</v>
      </c>
      <c r="F254" s="161" t="s">
        <v>456</v>
      </c>
      <c r="G254" s="162" t="s">
        <v>198</v>
      </c>
      <c r="H254" s="163">
        <v>74.16</v>
      </c>
      <c r="I254" s="164"/>
      <c r="J254" s="165">
        <f>ROUND(I254*H254,2)</f>
        <v>0</v>
      </c>
      <c r="K254" s="161" t="s">
        <v>135</v>
      </c>
      <c r="L254" s="34"/>
      <c r="M254" s="166" t="s">
        <v>3</v>
      </c>
      <c r="N254" s="167" t="s">
        <v>46</v>
      </c>
      <c r="O254" s="35"/>
      <c r="P254" s="168">
        <f>O254*H254</f>
        <v>0</v>
      </c>
      <c r="Q254" s="168">
        <v>0</v>
      </c>
      <c r="R254" s="168">
        <f>Q254*H254</f>
        <v>0</v>
      </c>
      <c r="S254" s="168">
        <v>0.05</v>
      </c>
      <c r="T254" s="169">
        <f>S254*H254</f>
        <v>3.7080000000000002</v>
      </c>
      <c r="AR254" s="17" t="s">
        <v>136</v>
      </c>
      <c r="AT254" s="17" t="s">
        <v>131</v>
      </c>
      <c r="AU254" s="17" t="s">
        <v>137</v>
      </c>
      <c r="AY254" s="17" t="s">
        <v>129</v>
      </c>
      <c r="BE254" s="170">
        <f>IF(N254="základní",J254,0)</f>
        <v>0</v>
      </c>
      <c r="BF254" s="170">
        <f>IF(N254="snížená",J254,0)</f>
        <v>0</v>
      </c>
      <c r="BG254" s="170">
        <f>IF(N254="zákl. přenesená",J254,0)</f>
        <v>0</v>
      </c>
      <c r="BH254" s="170">
        <f>IF(N254="sníž. přenesená",J254,0)</f>
        <v>0</v>
      </c>
      <c r="BI254" s="170">
        <f>IF(N254="nulová",J254,0)</f>
        <v>0</v>
      </c>
      <c r="BJ254" s="17" t="s">
        <v>137</v>
      </c>
      <c r="BK254" s="170">
        <f>ROUND(I254*H254,2)</f>
        <v>0</v>
      </c>
      <c r="BL254" s="17" t="s">
        <v>136</v>
      </c>
      <c r="BM254" s="17" t="s">
        <v>457</v>
      </c>
    </row>
    <row r="255" spans="2:65" s="11" customFormat="1" ht="12" x14ac:dyDescent="0.35">
      <c r="B255" s="171"/>
      <c r="D255" s="172" t="s">
        <v>139</v>
      </c>
      <c r="E255" s="173" t="s">
        <v>3</v>
      </c>
      <c r="F255" s="174" t="s">
        <v>458</v>
      </c>
      <c r="H255" s="175">
        <v>51.06</v>
      </c>
      <c r="I255" s="176"/>
      <c r="L255" s="171"/>
      <c r="M255" s="177"/>
      <c r="N255" s="178"/>
      <c r="O255" s="178"/>
      <c r="P255" s="178"/>
      <c r="Q255" s="178"/>
      <c r="R255" s="178"/>
      <c r="S255" s="178"/>
      <c r="T255" s="179"/>
      <c r="AT255" s="173" t="s">
        <v>139</v>
      </c>
      <c r="AU255" s="173" t="s">
        <v>137</v>
      </c>
      <c r="AV255" s="11" t="s">
        <v>137</v>
      </c>
      <c r="AW255" s="11" t="s">
        <v>37</v>
      </c>
      <c r="AX255" s="11" t="s">
        <v>74</v>
      </c>
      <c r="AY255" s="173" t="s">
        <v>129</v>
      </c>
    </row>
    <row r="256" spans="2:65" s="11" customFormat="1" ht="12" x14ac:dyDescent="0.35">
      <c r="B256" s="171"/>
      <c r="D256" s="172" t="s">
        <v>139</v>
      </c>
      <c r="E256" s="173" t="s">
        <v>3</v>
      </c>
      <c r="F256" s="174" t="s">
        <v>459</v>
      </c>
      <c r="H256" s="175">
        <v>23.1</v>
      </c>
      <c r="I256" s="176"/>
      <c r="L256" s="171"/>
      <c r="M256" s="177"/>
      <c r="N256" s="178"/>
      <c r="O256" s="178"/>
      <c r="P256" s="178"/>
      <c r="Q256" s="178"/>
      <c r="R256" s="178"/>
      <c r="S256" s="178"/>
      <c r="T256" s="179"/>
      <c r="AT256" s="173" t="s">
        <v>139</v>
      </c>
      <c r="AU256" s="173" t="s">
        <v>137</v>
      </c>
      <c r="AV256" s="11" t="s">
        <v>137</v>
      </c>
      <c r="AW256" s="11" t="s">
        <v>37</v>
      </c>
      <c r="AX256" s="11" t="s">
        <v>74</v>
      </c>
      <c r="AY256" s="173" t="s">
        <v>129</v>
      </c>
    </row>
    <row r="257" spans="2:65" s="12" customFormat="1" ht="12" x14ac:dyDescent="0.35">
      <c r="B257" s="180"/>
      <c r="D257" s="181" t="s">
        <v>139</v>
      </c>
      <c r="E257" s="182" t="s">
        <v>3</v>
      </c>
      <c r="F257" s="183" t="s">
        <v>142</v>
      </c>
      <c r="H257" s="184">
        <v>74.16</v>
      </c>
      <c r="I257" s="185"/>
      <c r="L257" s="180"/>
      <c r="M257" s="186"/>
      <c r="N257" s="187"/>
      <c r="O257" s="187"/>
      <c r="P257" s="187"/>
      <c r="Q257" s="187"/>
      <c r="R257" s="187"/>
      <c r="S257" s="187"/>
      <c r="T257" s="188"/>
      <c r="AT257" s="189" t="s">
        <v>139</v>
      </c>
      <c r="AU257" s="189" t="s">
        <v>137</v>
      </c>
      <c r="AV257" s="12" t="s">
        <v>136</v>
      </c>
      <c r="AW257" s="12" t="s">
        <v>37</v>
      </c>
      <c r="AX257" s="12" t="s">
        <v>22</v>
      </c>
      <c r="AY257" s="189" t="s">
        <v>129</v>
      </c>
    </row>
    <row r="258" spans="2:65" s="1" customFormat="1" ht="22.5" customHeight="1" x14ac:dyDescent="0.35">
      <c r="B258" s="158"/>
      <c r="C258" s="196" t="s">
        <v>460</v>
      </c>
      <c r="D258" s="196" t="s">
        <v>202</v>
      </c>
      <c r="E258" s="197" t="s">
        <v>461</v>
      </c>
      <c r="F258" s="198" t="s">
        <v>462</v>
      </c>
      <c r="G258" s="199" t="s">
        <v>463</v>
      </c>
      <c r="H258" s="200">
        <v>28.3</v>
      </c>
      <c r="I258" s="201"/>
      <c r="J258" s="202">
        <f>ROUND(I258*H258,2)</f>
        <v>0</v>
      </c>
      <c r="K258" s="198" t="s">
        <v>135</v>
      </c>
      <c r="L258" s="203"/>
      <c r="M258" s="204" t="s">
        <v>3</v>
      </c>
      <c r="N258" s="205" t="s">
        <v>46</v>
      </c>
      <c r="O258" s="35"/>
      <c r="P258" s="168">
        <f>O258*H258</f>
        <v>0</v>
      </c>
      <c r="Q258" s="168">
        <v>1E-4</v>
      </c>
      <c r="R258" s="168">
        <f>Q258*H258</f>
        <v>2.8300000000000001E-3</v>
      </c>
      <c r="S258" s="168">
        <v>0</v>
      </c>
      <c r="T258" s="169">
        <f>S258*H258</f>
        <v>0</v>
      </c>
      <c r="AR258" s="17" t="s">
        <v>166</v>
      </c>
      <c r="AT258" s="17" t="s">
        <v>202</v>
      </c>
      <c r="AU258" s="17" t="s">
        <v>137</v>
      </c>
      <c r="AY258" s="17" t="s">
        <v>129</v>
      </c>
      <c r="BE258" s="170">
        <f>IF(N258="základní",J258,0)</f>
        <v>0</v>
      </c>
      <c r="BF258" s="170">
        <f>IF(N258="snížená",J258,0)</f>
        <v>0</v>
      </c>
      <c r="BG258" s="170">
        <f>IF(N258="zákl. přenesená",J258,0)</f>
        <v>0</v>
      </c>
      <c r="BH258" s="170">
        <f>IF(N258="sníž. přenesená",J258,0)</f>
        <v>0</v>
      </c>
      <c r="BI258" s="170">
        <f>IF(N258="nulová",J258,0)</f>
        <v>0</v>
      </c>
      <c r="BJ258" s="17" t="s">
        <v>137</v>
      </c>
      <c r="BK258" s="170">
        <f>ROUND(I258*H258,2)</f>
        <v>0</v>
      </c>
      <c r="BL258" s="17" t="s">
        <v>136</v>
      </c>
      <c r="BM258" s="17" t="s">
        <v>464</v>
      </c>
    </row>
    <row r="259" spans="2:65" s="11" customFormat="1" ht="12" x14ac:dyDescent="0.35">
      <c r="B259" s="171"/>
      <c r="D259" s="181" t="s">
        <v>139</v>
      </c>
      <c r="E259" s="195" t="s">
        <v>3</v>
      </c>
      <c r="F259" s="190" t="s">
        <v>465</v>
      </c>
      <c r="H259" s="191">
        <v>28.3</v>
      </c>
      <c r="I259" s="176"/>
      <c r="L259" s="171"/>
      <c r="M259" s="177"/>
      <c r="N259" s="178"/>
      <c r="O259" s="178"/>
      <c r="P259" s="178"/>
      <c r="Q259" s="178"/>
      <c r="R259" s="178"/>
      <c r="S259" s="178"/>
      <c r="T259" s="179"/>
      <c r="AT259" s="173" t="s">
        <v>139</v>
      </c>
      <c r="AU259" s="173" t="s">
        <v>137</v>
      </c>
      <c r="AV259" s="11" t="s">
        <v>137</v>
      </c>
      <c r="AW259" s="11" t="s">
        <v>37</v>
      </c>
      <c r="AX259" s="11" t="s">
        <v>22</v>
      </c>
      <c r="AY259" s="173" t="s">
        <v>129</v>
      </c>
    </row>
    <row r="260" spans="2:65" s="1" customFormat="1" ht="31.5" customHeight="1" x14ac:dyDescent="0.35">
      <c r="B260" s="158"/>
      <c r="C260" s="159" t="s">
        <v>466</v>
      </c>
      <c r="D260" s="159" t="s">
        <v>131</v>
      </c>
      <c r="E260" s="160" t="s">
        <v>467</v>
      </c>
      <c r="F260" s="161" t="s">
        <v>468</v>
      </c>
      <c r="G260" s="162" t="s">
        <v>198</v>
      </c>
      <c r="H260" s="163">
        <v>29.215</v>
      </c>
      <c r="I260" s="164"/>
      <c r="J260" s="165">
        <f>ROUND(I260*H260,2)</f>
        <v>0</v>
      </c>
      <c r="K260" s="161" t="s">
        <v>135</v>
      </c>
      <c r="L260" s="34"/>
      <c r="M260" s="166" t="s">
        <v>3</v>
      </c>
      <c r="N260" s="167" t="s">
        <v>46</v>
      </c>
      <c r="O260" s="35"/>
      <c r="P260" s="168">
        <f>O260*H260</f>
        <v>0</v>
      </c>
      <c r="Q260" s="168">
        <v>0</v>
      </c>
      <c r="R260" s="168">
        <f>Q260*H260</f>
        <v>0</v>
      </c>
      <c r="S260" s="168">
        <v>0.05</v>
      </c>
      <c r="T260" s="169">
        <f>S260*H260</f>
        <v>1.46075</v>
      </c>
      <c r="AR260" s="17" t="s">
        <v>136</v>
      </c>
      <c r="AT260" s="17" t="s">
        <v>131</v>
      </c>
      <c r="AU260" s="17" t="s">
        <v>137</v>
      </c>
      <c r="AY260" s="17" t="s">
        <v>129</v>
      </c>
      <c r="BE260" s="170">
        <f>IF(N260="základní",J260,0)</f>
        <v>0</v>
      </c>
      <c r="BF260" s="170">
        <f>IF(N260="snížená",J260,0)</f>
        <v>0</v>
      </c>
      <c r="BG260" s="170">
        <f>IF(N260="zákl. přenesená",J260,0)</f>
        <v>0</v>
      </c>
      <c r="BH260" s="170">
        <f>IF(N260="sníž. přenesená",J260,0)</f>
        <v>0</v>
      </c>
      <c r="BI260" s="170">
        <f>IF(N260="nulová",J260,0)</f>
        <v>0</v>
      </c>
      <c r="BJ260" s="17" t="s">
        <v>137</v>
      </c>
      <c r="BK260" s="170">
        <f>ROUND(I260*H260,2)</f>
        <v>0</v>
      </c>
      <c r="BL260" s="17" t="s">
        <v>136</v>
      </c>
      <c r="BM260" s="17" t="s">
        <v>469</v>
      </c>
    </row>
    <row r="261" spans="2:65" s="1" customFormat="1" ht="19" x14ac:dyDescent="0.35">
      <c r="B261" s="34"/>
      <c r="D261" s="172" t="s">
        <v>265</v>
      </c>
      <c r="F261" s="206" t="s">
        <v>470</v>
      </c>
      <c r="I261" s="207"/>
      <c r="L261" s="34"/>
      <c r="M261" s="63"/>
      <c r="N261" s="35"/>
      <c r="O261" s="35"/>
      <c r="P261" s="35"/>
      <c r="Q261" s="35"/>
      <c r="R261" s="35"/>
      <c r="S261" s="35"/>
      <c r="T261" s="64"/>
      <c r="AT261" s="17" t="s">
        <v>265</v>
      </c>
      <c r="AU261" s="17" t="s">
        <v>137</v>
      </c>
    </row>
    <row r="262" spans="2:65" s="11" customFormat="1" ht="12" x14ac:dyDescent="0.35">
      <c r="B262" s="171"/>
      <c r="D262" s="172" t="s">
        <v>139</v>
      </c>
      <c r="E262" s="173" t="s">
        <v>3</v>
      </c>
      <c r="F262" s="174" t="s">
        <v>471</v>
      </c>
      <c r="H262" s="175">
        <v>4.875</v>
      </c>
      <c r="I262" s="176"/>
      <c r="L262" s="171"/>
      <c r="M262" s="177"/>
      <c r="N262" s="178"/>
      <c r="O262" s="178"/>
      <c r="P262" s="178"/>
      <c r="Q262" s="178"/>
      <c r="R262" s="178"/>
      <c r="S262" s="178"/>
      <c r="T262" s="179"/>
      <c r="AT262" s="173" t="s">
        <v>139</v>
      </c>
      <c r="AU262" s="173" t="s">
        <v>137</v>
      </c>
      <c r="AV262" s="11" t="s">
        <v>137</v>
      </c>
      <c r="AW262" s="11" t="s">
        <v>37</v>
      </c>
      <c r="AX262" s="11" t="s">
        <v>74</v>
      </c>
      <c r="AY262" s="173" t="s">
        <v>129</v>
      </c>
    </row>
    <row r="263" spans="2:65" s="11" customFormat="1" ht="12" x14ac:dyDescent="0.35">
      <c r="B263" s="171"/>
      <c r="D263" s="172" t="s">
        <v>139</v>
      </c>
      <c r="E263" s="173" t="s">
        <v>3</v>
      </c>
      <c r="F263" s="174" t="s">
        <v>442</v>
      </c>
      <c r="H263" s="175">
        <v>24.34</v>
      </c>
      <c r="I263" s="176"/>
      <c r="L263" s="171"/>
      <c r="M263" s="177"/>
      <c r="N263" s="178"/>
      <c r="O263" s="178"/>
      <c r="P263" s="178"/>
      <c r="Q263" s="178"/>
      <c r="R263" s="178"/>
      <c r="S263" s="178"/>
      <c r="T263" s="179"/>
      <c r="AT263" s="173" t="s">
        <v>139</v>
      </c>
      <c r="AU263" s="173" t="s">
        <v>137</v>
      </c>
      <c r="AV263" s="11" t="s">
        <v>137</v>
      </c>
      <c r="AW263" s="11" t="s">
        <v>37</v>
      </c>
      <c r="AX263" s="11" t="s">
        <v>74</v>
      </c>
      <c r="AY263" s="173" t="s">
        <v>129</v>
      </c>
    </row>
    <row r="264" spans="2:65" s="12" customFormat="1" ht="12" x14ac:dyDescent="0.35">
      <c r="B264" s="180"/>
      <c r="D264" s="181" t="s">
        <v>139</v>
      </c>
      <c r="E264" s="182" t="s">
        <v>3</v>
      </c>
      <c r="F264" s="183" t="s">
        <v>142</v>
      </c>
      <c r="H264" s="184">
        <v>29.215</v>
      </c>
      <c r="I264" s="185"/>
      <c r="L264" s="180"/>
      <c r="M264" s="186"/>
      <c r="N264" s="187"/>
      <c r="O264" s="187"/>
      <c r="P264" s="187"/>
      <c r="Q264" s="187"/>
      <c r="R264" s="187"/>
      <c r="S264" s="187"/>
      <c r="T264" s="188"/>
      <c r="AT264" s="189" t="s">
        <v>139</v>
      </c>
      <c r="AU264" s="189" t="s">
        <v>137</v>
      </c>
      <c r="AV264" s="12" t="s">
        <v>136</v>
      </c>
      <c r="AW264" s="12" t="s">
        <v>37</v>
      </c>
      <c r="AX264" s="12" t="s">
        <v>22</v>
      </c>
      <c r="AY264" s="189" t="s">
        <v>129</v>
      </c>
    </row>
    <row r="265" spans="2:65" s="1" customFormat="1" ht="31.5" customHeight="1" x14ac:dyDescent="0.35">
      <c r="B265" s="158"/>
      <c r="C265" s="159" t="s">
        <v>472</v>
      </c>
      <c r="D265" s="159" t="s">
        <v>131</v>
      </c>
      <c r="E265" s="160" t="s">
        <v>473</v>
      </c>
      <c r="F265" s="161" t="s">
        <v>474</v>
      </c>
      <c r="G265" s="162" t="s">
        <v>198</v>
      </c>
      <c r="H265" s="163">
        <v>154.27000000000001</v>
      </c>
      <c r="I265" s="164"/>
      <c r="J265" s="165">
        <f>ROUND(I265*H265,2)</f>
        <v>0</v>
      </c>
      <c r="K265" s="161" t="s">
        <v>135</v>
      </c>
      <c r="L265" s="34"/>
      <c r="M265" s="166" t="s">
        <v>3</v>
      </c>
      <c r="N265" s="167" t="s">
        <v>46</v>
      </c>
      <c r="O265" s="35"/>
      <c r="P265" s="168">
        <f>O265*H265</f>
        <v>0</v>
      </c>
      <c r="Q265" s="168">
        <v>0</v>
      </c>
      <c r="R265" s="168">
        <f>Q265*H265</f>
        <v>0</v>
      </c>
      <c r="S265" s="168">
        <v>4.5999999999999999E-2</v>
      </c>
      <c r="T265" s="169">
        <f>S265*H265</f>
        <v>7.0964200000000002</v>
      </c>
      <c r="AR265" s="17" t="s">
        <v>136</v>
      </c>
      <c r="AT265" s="17" t="s">
        <v>131</v>
      </c>
      <c r="AU265" s="17" t="s">
        <v>137</v>
      </c>
      <c r="AY265" s="17" t="s">
        <v>129</v>
      </c>
      <c r="BE265" s="170">
        <f>IF(N265="základní",J265,0)</f>
        <v>0</v>
      </c>
      <c r="BF265" s="170">
        <f>IF(N265="snížená",J265,0)</f>
        <v>0</v>
      </c>
      <c r="BG265" s="170">
        <f>IF(N265="zákl. přenesená",J265,0)</f>
        <v>0</v>
      </c>
      <c r="BH265" s="170">
        <f>IF(N265="sníž. přenesená",J265,0)</f>
        <v>0</v>
      </c>
      <c r="BI265" s="170">
        <f>IF(N265="nulová",J265,0)</f>
        <v>0</v>
      </c>
      <c r="BJ265" s="17" t="s">
        <v>137</v>
      </c>
      <c r="BK265" s="170">
        <f>ROUND(I265*H265,2)</f>
        <v>0</v>
      </c>
      <c r="BL265" s="17" t="s">
        <v>136</v>
      </c>
      <c r="BM265" s="17" t="s">
        <v>475</v>
      </c>
    </row>
    <row r="266" spans="2:65" s="11" customFormat="1" ht="12" x14ac:dyDescent="0.35">
      <c r="B266" s="171"/>
      <c r="D266" s="181" t="s">
        <v>139</v>
      </c>
      <c r="E266" s="195" t="s">
        <v>3</v>
      </c>
      <c r="F266" s="190" t="s">
        <v>288</v>
      </c>
      <c r="H266" s="191">
        <v>154.27000000000001</v>
      </c>
      <c r="I266" s="176"/>
      <c r="L266" s="171"/>
      <c r="M266" s="177"/>
      <c r="N266" s="178"/>
      <c r="O266" s="178"/>
      <c r="P266" s="178"/>
      <c r="Q266" s="178"/>
      <c r="R266" s="178"/>
      <c r="S266" s="178"/>
      <c r="T266" s="179"/>
      <c r="AT266" s="173" t="s">
        <v>139</v>
      </c>
      <c r="AU266" s="173" t="s">
        <v>137</v>
      </c>
      <c r="AV266" s="11" t="s">
        <v>137</v>
      </c>
      <c r="AW266" s="11" t="s">
        <v>37</v>
      </c>
      <c r="AX266" s="11" t="s">
        <v>22</v>
      </c>
      <c r="AY266" s="173" t="s">
        <v>129</v>
      </c>
    </row>
    <row r="267" spans="2:65" s="1" customFormat="1" ht="22.5" customHeight="1" x14ac:dyDescent="0.35">
      <c r="B267" s="158"/>
      <c r="C267" s="159" t="s">
        <v>476</v>
      </c>
      <c r="D267" s="159" t="s">
        <v>131</v>
      </c>
      <c r="E267" s="160" t="s">
        <v>477</v>
      </c>
      <c r="F267" s="161" t="s">
        <v>478</v>
      </c>
      <c r="G267" s="162" t="s">
        <v>198</v>
      </c>
      <c r="H267" s="163">
        <v>154.27000000000001</v>
      </c>
      <c r="I267" s="164"/>
      <c r="J267" s="165">
        <f>ROUND(I267*H267,2)</f>
        <v>0</v>
      </c>
      <c r="K267" s="161" t="s">
        <v>135</v>
      </c>
      <c r="L267" s="34"/>
      <c r="M267" s="166" t="s">
        <v>3</v>
      </c>
      <c r="N267" s="167" t="s">
        <v>46</v>
      </c>
      <c r="O267" s="35"/>
      <c r="P267" s="168">
        <f>O267*H267</f>
        <v>0</v>
      </c>
      <c r="Q267" s="168">
        <v>0</v>
      </c>
      <c r="R267" s="168">
        <f>Q267*H267</f>
        <v>0</v>
      </c>
      <c r="S267" s="168">
        <v>1.4E-2</v>
      </c>
      <c r="T267" s="169">
        <f>S267*H267</f>
        <v>2.15978</v>
      </c>
      <c r="AR267" s="17" t="s">
        <v>136</v>
      </c>
      <c r="AT267" s="17" t="s">
        <v>131</v>
      </c>
      <c r="AU267" s="17" t="s">
        <v>137</v>
      </c>
      <c r="AY267" s="17" t="s">
        <v>129</v>
      </c>
      <c r="BE267" s="170">
        <f>IF(N267="základní",J267,0)</f>
        <v>0</v>
      </c>
      <c r="BF267" s="170">
        <f>IF(N267="snížená",J267,0)</f>
        <v>0</v>
      </c>
      <c r="BG267" s="170">
        <f>IF(N267="zákl. přenesená",J267,0)</f>
        <v>0</v>
      </c>
      <c r="BH267" s="170">
        <f>IF(N267="sníž. přenesená",J267,0)</f>
        <v>0</v>
      </c>
      <c r="BI267" s="170">
        <f>IF(N267="nulová",J267,0)</f>
        <v>0</v>
      </c>
      <c r="BJ267" s="17" t="s">
        <v>137</v>
      </c>
      <c r="BK267" s="170">
        <f>ROUND(I267*H267,2)</f>
        <v>0</v>
      </c>
      <c r="BL267" s="17" t="s">
        <v>136</v>
      </c>
      <c r="BM267" s="17" t="s">
        <v>479</v>
      </c>
    </row>
    <row r="268" spans="2:65" s="11" customFormat="1" ht="12" x14ac:dyDescent="0.35">
      <c r="B268" s="171"/>
      <c r="D268" s="181" t="s">
        <v>139</v>
      </c>
      <c r="E268" s="195" t="s">
        <v>3</v>
      </c>
      <c r="F268" s="190" t="s">
        <v>288</v>
      </c>
      <c r="H268" s="191">
        <v>154.27000000000001</v>
      </c>
      <c r="I268" s="176"/>
      <c r="L268" s="171"/>
      <c r="M268" s="177"/>
      <c r="N268" s="178"/>
      <c r="O268" s="178"/>
      <c r="P268" s="178"/>
      <c r="Q268" s="178"/>
      <c r="R268" s="178"/>
      <c r="S268" s="178"/>
      <c r="T268" s="179"/>
      <c r="AT268" s="173" t="s">
        <v>139</v>
      </c>
      <c r="AU268" s="173" t="s">
        <v>137</v>
      </c>
      <c r="AV268" s="11" t="s">
        <v>137</v>
      </c>
      <c r="AW268" s="11" t="s">
        <v>37</v>
      </c>
      <c r="AX268" s="11" t="s">
        <v>22</v>
      </c>
      <c r="AY268" s="173" t="s">
        <v>129</v>
      </c>
    </row>
    <row r="269" spans="2:65" s="1" customFormat="1" ht="31.5" customHeight="1" x14ac:dyDescent="0.35">
      <c r="B269" s="158"/>
      <c r="C269" s="159" t="s">
        <v>480</v>
      </c>
      <c r="D269" s="159" t="s">
        <v>131</v>
      </c>
      <c r="E269" s="160" t="s">
        <v>481</v>
      </c>
      <c r="F269" s="161" t="s">
        <v>482</v>
      </c>
      <c r="G269" s="162" t="s">
        <v>198</v>
      </c>
      <c r="H269" s="163">
        <v>43.15</v>
      </c>
      <c r="I269" s="164"/>
      <c r="J269" s="165">
        <f>ROUND(I269*H269,2)</f>
        <v>0</v>
      </c>
      <c r="K269" s="161" t="s">
        <v>135</v>
      </c>
      <c r="L269" s="34"/>
      <c r="M269" s="166" t="s">
        <v>3</v>
      </c>
      <c r="N269" s="167" t="s">
        <v>46</v>
      </c>
      <c r="O269" s="35"/>
      <c r="P269" s="168">
        <f>O269*H269</f>
        <v>0</v>
      </c>
      <c r="Q269" s="168">
        <v>0</v>
      </c>
      <c r="R269" s="168">
        <f>Q269*H269</f>
        <v>0</v>
      </c>
      <c r="S269" s="168">
        <v>8.8999999999999996E-2</v>
      </c>
      <c r="T269" s="169">
        <f>S269*H269</f>
        <v>3.8403499999999995</v>
      </c>
      <c r="AR269" s="17" t="s">
        <v>136</v>
      </c>
      <c r="AT269" s="17" t="s">
        <v>131</v>
      </c>
      <c r="AU269" s="17" t="s">
        <v>137</v>
      </c>
      <c r="AY269" s="17" t="s">
        <v>129</v>
      </c>
      <c r="BE269" s="170">
        <f>IF(N269="základní",J269,0)</f>
        <v>0</v>
      </c>
      <c r="BF269" s="170">
        <f>IF(N269="snížená",J269,0)</f>
        <v>0</v>
      </c>
      <c r="BG269" s="170">
        <f>IF(N269="zákl. přenesená",J269,0)</f>
        <v>0</v>
      </c>
      <c r="BH269" s="170">
        <f>IF(N269="sníž. přenesená",J269,0)</f>
        <v>0</v>
      </c>
      <c r="BI269" s="170">
        <f>IF(N269="nulová",J269,0)</f>
        <v>0</v>
      </c>
      <c r="BJ269" s="17" t="s">
        <v>137</v>
      </c>
      <c r="BK269" s="170">
        <f>ROUND(I269*H269,2)</f>
        <v>0</v>
      </c>
      <c r="BL269" s="17" t="s">
        <v>136</v>
      </c>
      <c r="BM269" s="17" t="s">
        <v>483</v>
      </c>
    </row>
    <row r="270" spans="2:65" s="11" customFormat="1" ht="12" x14ac:dyDescent="0.35">
      <c r="B270" s="171"/>
      <c r="D270" s="172" t="s">
        <v>139</v>
      </c>
      <c r="E270" s="173" t="s">
        <v>3</v>
      </c>
      <c r="F270" s="174" t="s">
        <v>484</v>
      </c>
      <c r="H270" s="175">
        <v>43.15</v>
      </c>
      <c r="I270" s="176"/>
      <c r="L270" s="171"/>
      <c r="M270" s="177"/>
      <c r="N270" s="178"/>
      <c r="O270" s="178"/>
      <c r="P270" s="178"/>
      <c r="Q270" s="178"/>
      <c r="R270" s="178"/>
      <c r="S270" s="178"/>
      <c r="T270" s="179"/>
      <c r="AT270" s="173" t="s">
        <v>139</v>
      </c>
      <c r="AU270" s="173" t="s">
        <v>137</v>
      </c>
      <c r="AV270" s="11" t="s">
        <v>137</v>
      </c>
      <c r="AW270" s="11" t="s">
        <v>37</v>
      </c>
      <c r="AX270" s="11" t="s">
        <v>22</v>
      </c>
      <c r="AY270" s="173" t="s">
        <v>129</v>
      </c>
    </row>
    <row r="271" spans="2:65" s="10" customFormat="1" ht="29.9" customHeight="1" x14ac:dyDescent="0.35">
      <c r="B271" s="144"/>
      <c r="D271" s="155" t="s">
        <v>73</v>
      </c>
      <c r="E271" s="156" t="s">
        <v>485</v>
      </c>
      <c r="F271" s="156" t="s">
        <v>486</v>
      </c>
      <c r="I271" s="147"/>
      <c r="J271" s="157">
        <f>BK271</f>
        <v>0</v>
      </c>
      <c r="L271" s="144"/>
      <c r="M271" s="149"/>
      <c r="N271" s="150"/>
      <c r="O271" s="150"/>
      <c r="P271" s="151">
        <f>SUM(P272:P276)</f>
        <v>0</v>
      </c>
      <c r="Q271" s="150"/>
      <c r="R271" s="151">
        <f>SUM(R272:R276)</f>
        <v>0</v>
      </c>
      <c r="S271" s="150"/>
      <c r="T271" s="152">
        <f>SUM(T272:T276)</f>
        <v>0</v>
      </c>
      <c r="AR271" s="145" t="s">
        <v>22</v>
      </c>
      <c r="AT271" s="153" t="s">
        <v>73</v>
      </c>
      <c r="AU271" s="153" t="s">
        <v>22</v>
      </c>
      <c r="AY271" s="145" t="s">
        <v>129</v>
      </c>
      <c r="BK271" s="154">
        <f>SUM(BK272:BK276)</f>
        <v>0</v>
      </c>
    </row>
    <row r="272" spans="2:65" s="1" customFormat="1" ht="31.5" customHeight="1" x14ac:dyDescent="0.35">
      <c r="B272" s="158"/>
      <c r="C272" s="159" t="s">
        <v>487</v>
      </c>
      <c r="D272" s="159" t="s">
        <v>131</v>
      </c>
      <c r="E272" s="160" t="s">
        <v>488</v>
      </c>
      <c r="F272" s="161" t="s">
        <v>489</v>
      </c>
      <c r="G272" s="162" t="s">
        <v>173</v>
      </c>
      <c r="H272" s="163">
        <v>50.509</v>
      </c>
      <c r="I272" s="164"/>
      <c r="J272" s="165">
        <f>ROUND(I272*H272,2)</f>
        <v>0</v>
      </c>
      <c r="K272" s="161" t="s">
        <v>135</v>
      </c>
      <c r="L272" s="34"/>
      <c r="M272" s="166" t="s">
        <v>3</v>
      </c>
      <c r="N272" s="167" t="s">
        <v>46</v>
      </c>
      <c r="O272" s="35"/>
      <c r="P272" s="168">
        <f>O272*H272</f>
        <v>0</v>
      </c>
      <c r="Q272" s="168">
        <v>0</v>
      </c>
      <c r="R272" s="168">
        <f>Q272*H272</f>
        <v>0</v>
      </c>
      <c r="S272" s="168">
        <v>0</v>
      </c>
      <c r="T272" s="169">
        <f>S272*H272</f>
        <v>0</v>
      </c>
      <c r="AR272" s="17" t="s">
        <v>136</v>
      </c>
      <c r="AT272" s="17" t="s">
        <v>131</v>
      </c>
      <c r="AU272" s="17" t="s">
        <v>137</v>
      </c>
      <c r="AY272" s="17" t="s">
        <v>129</v>
      </c>
      <c r="BE272" s="170">
        <f>IF(N272="základní",J272,0)</f>
        <v>0</v>
      </c>
      <c r="BF272" s="170">
        <f>IF(N272="snížená",J272,0)</f>
        <v>0</v>
      </c>
      <c r="BG272" s="170">
        <f>IF(N272="zákl. přenesená",J272,0)</f>
        <v>0</v>
      </c>
      <c r="BH272" s="170">
        <f>IF(N272="sníž. přenesená",J272,0)</f>
        <v>0</v>
      </c>
      <c r="BI272" s="170">
        <f>IF(N272="nulová",J272,0)</f>
        <v>0</v>
      </c>
      <c r="BJ272" s="17" t="s">
        <v>137</v>
      </c>
      <c r="BK272" s="170">
        <f>ROUND(I272*H272,2)</f>
        <v>0</v>
      </c>
      <c r="BL272" s="17" t="s">
        <v>136</v>
      </c>
      <c r="BM272" s="17" t="s">
        <v>490</v>
      </c>
    </row>
    <row r="273" spans="2:65" s="1" customFormat="1" ht="31.5" customHeight="1" x14ac:dyDescent="0.35">
      <c r="B273" s="158"/>
      <c r="C273" s="159" t="s">
        <v>491</v>
      </c>
      <c r="D273" s="159" t="s">
        <v>131</v>
      </c>
      <c r="E273" s="160" t="s">
        <v>492</v>
      </c>
      <c r="F273" s="161" t="s">
        <v>493</v>
      </c>
      <c r="G273" s="162" t="s">
        <v>173</v>
      </c>
      <c r="H273" s="163">
        <v>50.509</v>
      </c>
      <c r="I273" s="164"/>
      <c r="J273" s="165">
        <f>ROUND(I273*H273,2)</f>
        <v>0</v>
      </c>
      <c r="K273" s="161" t="s">
        <v>135</v>
      </c>
      <c r="L273" s="34"/>
      <c r="M273" s="166" t="s">
        <v>3</v>
      </c>
      <c r="N273" s="167" t="s">
        <v>46</v>
      </c>
      <c r="O273" s="35"/>
      <c r="P273" s="168">
        <f>O273*H273</f>
        <v>0</v>
      </c>
      <c r="Q273" s="168">
        <v>0</v>
      </c>
      <c r="R273" s="168">
        <f>Q273*H273</f>
        <v>0</v>
      </c>
      <c r="S273" s="168">
        <v>0</v>
      </c>
      <c r="T273" s="169">
        <f>S273*H273</f>
        <v>0</v>
      </c>
      <c r="AR273" s="17" t="s">
        <v>136</v>
      </c>
      <c r="AT273" s="17" t="s">
        <v>131</v>
      </c>
      <c r="AU273" s="17" t="s">
        <v>137</v>
      </c>
      <c r="AY273" s="17" t="s">
        <v>129</v>
      </c>
      <c r="BE273" s="170">
        <f>IF(N273="základní",J273,0)</f>
        <v>0</v>
      </c>
      <c r="BF273" s="170">
        <f>IF(N273="snížená",J273,0)</f>
        <v>0</v>
      </c>
      <c r="BG273" s="170">
        <f>IF(N273="zákl. přenesená",J273,0)</f>
        <v>0</v>
      </c>
      <c r="BH273" s="170">
        <f>IF(N273="sníž. přenesená",J273,0)</f>
        <v>0</v>
      </c>
      <c r="BI273" s="170">
        <f>IF(N273="nulová",J273,0)</f>
        <v>0</v>
      </c>
      <c r="BJ273" s="17" t="s">
        <v>137</v>
      </c>
      <c r="BK273" s="170">
        <f>ROUND(I273*H273,2)</f>
        <v>0</v>
      </c>
      <c r="BL273" s="17" t="s">
        <v>136</v>
      </c>
      <c r="BM273" s="17" t="s">
        <v>494</v>
      </c>
    </row>
    <row r="274" spans="2:65" s="1" customFormat="1" ht="31.5" customHeight="1" x14ac:dyDescent="0.35">
      <c r="B274" s="158"/>
      <c r="C274" s="159" t="s">
        <v>495</v>
      </c>
      <c r="D274" s="159" t="s">
        <v>131</v>
      </c>
      <c r="E274" s="160" t="s">
        <v>496</v>
      </c>
      <c r="F274" s="161" t="s">
        <v>497</v>
      </c>
      <c r="G274" s="162" t="s">
        <v>173</v>
      </c>
      <c r="H274" s="163">
        <v>959.67100000000005</v>
      </c>
      <c r="I274" s="164"/>
      <c r="J274" s="165">
        <f>ROUND(I274*H274,2)</f>
        <v>0</v>
      </c>
      <c r="K274" s="161" t="s">
        <v>135</v>
      </c>
      <c r="L274" s="34"/>
      <c r="M274" s="166" t="s">
        <v>3</v>
      </c>
      <c r="N274" s="167" t="s">
        <v>46</v>
      </c>
      <c r="O274" s="35"/>
      <c r="P274" s="168">
        <f>O274*H274</f>
        <v>0</v>
      </c>
      <c r="Q274" s="168">
        <v>0</v>
      </c>
      <c r="R274" s="168">
        <f>Q274*H274</f>
        <v>0</v>
      </c>
      <c r="S274" s="168">
        <v>0</v>
      </c>
      <c r="T274" s="169">
        <f>S274*H274</f>
        <v>0</v>
      </c>
      <c r="AR274" s="17" t="s">
        <v>136</v>
      </c>
      <c r="AT274" s="17" t="s">
        <v>131</v>
      </c>
      <c r="AU274" s="17" t="s">
        <v>137</v>
      </c>
      <c r="AY274" s="17" t="s">
        <v>129</v>
      </c>
      <c r="BE274" s="170">
        <f>IF(N274="základní",J274,0)</f>
        <v>0</v>
      </c>
      <c r="BF274" s="170">
        <f>IF(N274="snížená",J274,0)</f>
        <v>0</v>
      </c>
      <c r="BG274" s="170">
        <f>IF(N274="zákl. přenesená",J274,0)</f>
        <v>0</v>
      </c>
      <c r="BH274" s="170">
        <f>IF(N274="sníž. přenesená",J274,0)</f>
        <v>0</v>
      </c>
      <c r="BI274" s="170">
        <f>IF(N274="nulová",J274,0)</f>
        <v>0</v>
      </c>
      <c r="BJ274" s="17" t="s">
        <v>137</v>
      </c>
      <c r="BK274" s="170">
        <f>ROUND(I274*H274,2)</f>
        <v>0</v>
      </c>
      <c r="BL274" s="17" t="s">
        <v>136</v>
      </c>
      <c r="BM274" s="17" t="s">
        <v>498</v>
      </c>
    </row>
    <row r="275" spans="2:65" s="11" customFormat="1" ht="12" x14ac:dyDescent="0.35">
      <c r="B275" s="171"/>
      <c r="D275" s="181" t="s">
        <v>139</v>
      </c>
      <c r="F275" s="190" t="s">
        <v>499</v>
      </c>
      <c r="H275" s="191">
        <v>959.67100000000005</v>
      </c>
      <c r="I275" s="176"/>
      <c r="L275" s="171"/>
      <c r="M275" s="177"/>
      <c r="N275" s="178"/>
      <c r="O275" s="178"/>
      <c r="P275" s="178"/>
      <c r="Q275" s="178"/>
      <c r="R275" s="178"/>
      <c r="S275" s="178"/>
      <c r="T275" s="179"/>
      <c r="AT275" s="173" t="s">
        <v>139</v>
      </c>
      <c r="AU275" s="173" t="s">
        <v>137</v>
      </c>
      <c r="AV275" s="11" t="s">
        <v>137</v>
      </c>
      <c r="AW275" s="11" t="s">
        <v>4</v>
      </c>
      <c r="AX275" s="11" t="s">
        <v>22</v>
      </c>
      <c r="AY275" s="173" t="s">
        <v>129</v>
      </c>
    </row>
    <row r="276" spans="2:65" s="1" customFormat="1" ht="22.5" customHeight="1" x14ac:dyDescent="0.35">
      <c r="B276" s="158"/>
      <c r="C276" s="159" t="s">
        <v>500</v>
      </c>
      <c r="D276" s="159" t="s">
        <v>131</v>
      </c>
      <c r="E276" s="160" t="s">
        <v>501</v>
      </c>
      <c r="F276" s="161" t="s">
        <v>502</v>
      </c>
      <c r="G276" s="162" t="s">
        <v>173</v>
      </c>
      <c r="H276" s="163">
        <v>50.509</v>
      </c>
      <c r="I276" s="164"/>
      <c r="J276" s="165">
        <f>ROUND(I276*H276,2)</f>
        <v>0</v>
      </c>
      <c r="K276" s="161" t="s">
        <v>135</v>
      </c>
      <c r="L276" s="34"/>
      <c r="M276" s="166" t="s">
        <v>3</v>
      </c>
      <c r="N276" s="167" t="s">
        <v>46</v>
      </c>
      <c r="O276" s="35"/>
      <c r="P276" s="168">
        <f>O276*H276</f>
        <v>0</v>
      </c>
      <c r="Q276" s="168">
        <v>0</v>
      </c>
      <c r="R276" s="168">
        <f>Q276*H276</f>
        <v>0</v>
      </c>
      <c r="S276" s="168">
        <v>0</v>
      </c>
      <c r="T276" s="169">
        <f>S276*H276</f>
        <v>0</v>
      </c>
      <c r="AR276" s="17" t="s">
        <v>136</v>
      </c>
      <c r="AT276" s="17" t="s">
        <v>131</v>
      </c>
      <c r="AU276" s="17" t="s">
        <v>137</v>
      </c>
      <c r="AY276" s="17" t="s">
        <v>129</v>
      </c>
      <c r="BE276" s="170">
        <f>IF(N276="základní",J276,0)</f>
        <v>0</v>
      </c>
      <c r="BF276" s="170">
        <f>IF(N276="snížená",J276,0)</f>
        <v>0</v>
      </c>
      <c r="BG276" s="170">
        <f>IF(N276="zákl. přenesená",J276,0)</f>
        <v>0</v>
      </c>
      <c r="BH276" s="170">
        <f>IF(N276="sníž. přenesená",J276,0)</f>
        <v>0</v>
      </c>
      <c r="BI276" s="170">
        <f>IF(N276="nulová",J276,0)</f>
        <v>0</v>
      </c>
      <c r="BJ276" s="17" t="s">
        <v>137</v>
      </c>
      <c r="BK276" s="170">
        <f>ROUND(I276*H276,2)</f>
        <v>0</v>
      </c>
      <c r="BL276" s="17" t="s">
        <v>136</v>
      </c>
      <c r="BM276" s="17" t="s">
        <v>503</v>
      </c>
    </row>
    <row r="277" spans="2:65" s="10" customFormat="1" ht="29.9" customHeight="1" x14ac:dyDescent="0.35">
      <c r="B277" s="144"/>
      <c r="D277" s="155" t="s">
        <v>73</v>
      </c>
      <c r="E277" s="156" t="s">
        <v>504</v>
      </c>
      <c r="F277" s="156" t="s">
        <v>505</v>
      </c>
      <c r="I277" s="147"/>
      <c r="J277" s="157">
        <f>BK277</f>
        <v>0</v>
      </c>
      <c r="L277" s="144"/>
      <c r="M277" s="149"/>
      <c r="N277" s="150"/>
      <c r="O277" s="150"/>
      <c r="P277" s="151">
        <f>P278</f>
        <v>0</v>
      </c>
      <c r="Q277" s="150"/>
      <c r="R277" s="151">
        <f>R278</f>
        <v>0</v>
      </c>
      <c r="S277" s="150"/>
      <c r="T277" s="152">
        <f>T278</f>
        <v>0</v>
      </c>
      <c r="AR277" s="145" t="s">
        <v>22</v>
      </c>
      <c r="AT277" s="153" t="s">
        <v>73</v>
      </c>
      <c r="AU277" s="153" t="s">
        <v>22</v>
      </c>
      <c r="AY277" s="145" t="s">
        <v>129</v>
      </c>
      <c r="BK277" s="154">
        <f>BK278</f>
        <v>0</v>
      </c>
    </row>
    <row r="278" spans="2:65" s="1" customFormat="1" ht="44.25" customHeight="1" x14ac:dyDescent="0.35">
      <c r="B278" s="158"/>
      <c r="C278" s="159" t="s">
        <v>506</v>
      </c>
      <c r="D278" s="159" t="s">
        <v>131</v>
      </c>
      <c r="E278" s="160" t="s">
        <v>507</v>
      </c>
      <c r="F278" s="161" t="s">
        <v>508</v>
      </c>
      <c r="G278" s="162" t="s">
        <v>173</v>
      </c>
      <c r="H278" s="163">
        <v>88.69</v>
      </c>
      <c r="I278" s="164"/>
      <c r="J278" s="165">
        <f>ROUND(I278*H278,2)</f>
        <v>0</v>
      </c>
      <c r="K278" s="161" t="s">
        <v>135</v>
      </c>
      <c r="L278" s="34"/>
      <c r="M278" s="166" t="s">
        <v>3</v>
      </c>
      <c r="N278" s="167" t="s">
        <v>46</v>
      </c>
      <c r="O278" s="35"/>
      <c r="P278" s="168">
        <f>O278*H278</f>
        <v>0</v>
      </c>
      <c r="Q278" s="168">
        <v>0</v>
      </c>
      <c r="R278" s="168">
        <f>Q278*H278</f>
        <v>0</v>
      </c>
      <c r="S278" s="168">
        <v>0</v>
      </c>
      <c r="T278" s="169">
        <f>S278*H278</f>
        <v>0</v>
      </c>
      <c r="AR278" s="17" t="s">
        <v>136</v>
      </c>
      <c r="AT278" s="17" t="s">
        <v>131</v>
      </c>
      <c r="AU278" s="17" t="s">
        <v>137</v>
      </c>
      <c r="AY278" s="17" t="s">
        <v>129</v>
      </c>
      <c r="BE278" s="170">
        <f>IF(N278="základní",J278,0)</f>
        <v>0</v>
      </c>
      <c r="BF278" s="170">
        <f>IF(N278="snížená",J278,0)</f>
        <v>0</v>
      </c>
      <c r="BG278" s="170">
        <f>IF(N278="zákl. přenesená",J278,0)</f>
        <v>0</v>
      </c>
      <c r="BH278" s="170">
        <f>IF(N278="sníž. přenesená",J278,0)</f>
        <v>0</v>
      </c>
      <c r="BI278" s="170">
        <f>IF(N278="nulová",J278,0)</f>
        <v>0</v>
      </c>
      <c r="BJ278" s="17" t="s">
        <v>137</v>
      </c>
      <c r="BK278" s="170">
        <f>ROUND(I278*H278,2)</f>
        <v>0</v>
      </c>
      <c r="BL278" s="17" t="s">
        <v>136</v>
      </c>
      <c r="BM278" s="17" t="s">
        <v>509</v>
      </c>
    </row>
    <row r="279" spans="2:65" s="10" customFormat="1" ht="37.4" customHeight="1" x14ac:dyDescent="0.35">
      <c r="B279" s="144"/>
      <c r="D279" s="145" t="s">
        <v>73</v>
      </c>
      <c r="E279" s="146" t="s">
        <v>510</v>
      </c>
      <c r="F279" s="146" t="s">
        <v>511</v>
      </c>
      <c r="I279" s="147"/>
      <c r="J279" s="148">
        <f>BK279</f>
        <v>0</v>
      </c>
      <c r="L279" s="144"/>
      <c r="M279" s="149"/>
      <c r="N279" s="150"/>
      <c r="O279" s="150"/>
      <c r="P279" s="151">
        <f>P280+P289+P318+P324+P330+P347+P364+P379+P426</f>
        <v>0</v>
      </c>
      <c r="Q279" s="150"/>
      <c r="R279" s="151">
        <f>R280+R289+R318+R324+R330+R347+R364+R379+R426</f>
        <v>3.8080993599999995</v>
      </c>
      <c r="S279" s="150"/>
      <c r="T279" s="152">
        <f>T280+T289+T318+T324+T330+T347+T364+T379+T426</f>
        <v>0.76325300000000007</v>
      </c>
      <c r="AR279" s="145" t="s">
        <v>137</v>
      </c>
      <c r="AT279" s="153" t="s">
        <v>73</v>
      </c>
      <c r="AU279" s="153" t="s">
        <v>74</v>
      </c>
      <c r="AY279" s="145" t="s">
        <v>129</v>
      </c>
      <c r="BK279" s="154">
        <f>BK280+BK289+BK318+BK324+BK330+BK347+BK364+BK379+BK426</f>
        <v>0</v>
      </c>
    </row>
    <row r="280" spans="2:65" s="10" customFormat="1" ht="19.899999999999999" customHeight="1" x14ac:dyDescent="0.35">
      <c r="B280" s="144"/>
      <c r="D280" s="155" t="s">
        <v>73</v>
      </c>
      <c r="E280" s="156" t="s">
        <v>512</v>
      </c>
      <c r="F280" s="156" t="s">
        <v>513</v>
      </c>
      <c r="I280" s="147"/>
      <c r="J280" s="157">
        <f>BK280</f>
        <v>0</v>
      </c>
      <c r="L280" s="144"/>
      <c r="M280" s="149"/>
      <c r="N280" s="150"/>
      <c r="O280" s="150"/>
      <c r="P280" s="151">
        <f>SUM(P281:P288)</f>
        <v>0</v>
      </c>
      <c r="Q280" s="150"/>
      <c r="R280" s="151">
        <f>SUM(R281:R288)</f>
        <v>6.7291719999999999E-2</v>
      </c>
      <c r="S280" s="150"/>
      <c r="T280" s="152">
        <f>SUM(T281:T288)</f>
        <v>0</v>
      </c>
      <c r="AR280" s="145" t="s">
        <v>137</v>
      </c>
      <c r="AT280" s="153" t="s">
        <v>73</v>
      </c>
      <c r="AU280" s="153" t="s">
        <v>22</v>
      </c>
      <c r="AY280" s="145" t="s">
        <v>129</v>
      </c>
      <c r="BK280" s="154">
        <f>SUM(BK281:BK288)</f>
        <v>0</v>
      </c>
    </row>
    <row r="281" spans="2:65" s="1" customFormat="1" ht="31.5" customHeight="1" x14ac:dyDescent="0.35">
      <c r="B281" s="158"/>
      <c r="C281" s="159" t="s">
        <v>514</v>
      </c>
      <c r="D281" s="159" t="s">
        <v>131</v>
      </c>
      <c r="E281" s="160" t="s">
        <v>515</v>
      </c>
      <c r="F281" s="161" t="s">
        <v>516</v>
      </c>
      <c r="G281" s="162" t="s">
        <v>198</v>
      </c>
      <c r="H281" s="163">
        <v>13.747</v>
      </c>
      <c r="I281" s="164"/>
      <c r="J281" s="165">
        <f>ROUND(I281*H281,2)</f>
        <v>0</v>
      </c>
      <c r="K281" s="161" t="s">
        <v>135</v>
      </c>
      <c r="L281" s="34"/>
      <c r="M281" s="166" t="s">
        <v>3</v>
      </c>
      <c r="N281" s="167" t="s">
        <v>46</v>
      </c>
      <c r="O281" s="35"/>
      <c r="P281" s="168">
        <f>O281*H281</f>
        <v>0</v>
      </c>
      <c r="Q281" s="168">
        <v>0</v>
      </c>
      <c r="R281" s="168">
        <f>Q281*H281</f>
        <v>0</v>
      </c>
      <c r="S281" s="168">
        <v>0</v>
      </c>
      <c r="T281" s="169">
        <f>S281*H281</f>
        <v>0</v>
      </c>
      <c r="AR281" s="17" t="s">
        <v>213</v>
      </c>
      <c r="AT281" s="17" t="s">
        <v>131</v>
      </c>
      <c r="AU281" s="17" t="s">
        <v>137</v>
      </c>
      <c r="AY281" s="17" t="s">
        <v>129</v>
      </c>
      <c r="BE281" s="170">
        <f>IF(N281="základní",J281,0)</f>
        <v>0</v>
      </c>
      <c r="BF281" s="170">
        <f>IF(N281="snížená",J281,0)</f>
        <v>0</v>
      </c>
      <c r="BG281" s="170">
        <f>IF(N281="zákl. přenesená",J281,0)</f>
        <v>0</v>
      </c>
      <c r="BH281" s="170">
        <f>IF(N281="sníž. přenesená",J281,0)</f>
        <v>0</v>
      </c>
      <c r="BI281" s="170">
        <f>IF(N281="nulová",J281,0)</f>
        <v>0</v>
      </c>
      <c r="BJ281" s="17" t="s">
        <v>137</v>
      </c>
      <c r="BK281" s="170">
        <f>ROUND(I281*H281,2)</f>
        <v>0</v>
      </c>
      <c r="BL281" s="17" t="s">
        <v>213</v>
      </c>
      <c r="BM281" s="17" t="s">
        <v>517</v>
      </c>
    </row>
    <row r="282" spans="2:65" s="11" customFormat="1" ht="12" x14ac:dyDescent="0.35">
      <c r="B282" s="171"/>
      <c r="D282" s="181" t="s">
        <v>139</v>
      </c>
      <c r="E282" s="195" t="s">
        <v>3</v>
      </c>
      <c r="F282" s="190" t="s">
        <v>518</v>
      </c>
      <c r="H282" s="191">
        <v>13.747</v>
      </c>
      <c r="I282" s="176"/>
      <c r="L282" s="171"/>
      <c r="M282" s="177"/>
      <c r="N282" s="178"/>
      <c r="O282" s="178"/>
      <c r="P282" s="178"/>
      <c r="Q282" s="178"/>
      <c r="R282" s="178"/>
      <c r="S282" s="178"/>
      <c r="T282" s="179"/>
      <c r="AT282" s="173" t="s">
        <v>139</v>
      </c>
      <c r="AU282" s="173" t="s">
        <v>137</v>
      </c>
      <c r="AV282" s="11" t="s">
        <v>137</v>
      </c>
      <c r="AW282" s="11" t="s">
        <v>37</v>
      </c>
      <c r="AX282" s="11" t="s">
        <v>22</v>
      </c>
      <c r="AY282" s="173" t="s">
        <v>129</v>
      </c>
    </row>
    <row r="283" spans="2:65" s="1" customFormat="1" ht="22.5" customHeight="1" x14ac:dyDescent="0.35">
      <c r="B283" s="158"/>
      <c r="C283" s="196" t="s">
        <v>519</v>
      </c>
      <c r="D283" s="196" t="s">
        <v>202</v>
      </c>
      <c r="E283" s="197" t="s">
        <v>520</v>
      </c>
      <c r="F283" s="198" t="s">
        <v>521</v>
      </c>
      <c r="G283" s="199" t="s">
        <v>522</v>
      </c>
      <c r="H283" s="200">
        <v>0.45400000000000001</v>
      </c>
      <c r="I283" s="201"/>
      <c r="J283" s="202">
        <f>ROUND(I283*H283,2)</f>
        <v>0</v>
      </c>
      <c r="K283" s="198" t="s">
        <v>135</v>
      </c>
      <c r="L283" s="203"/>
      <c r="M283" s="204" t="s">
        <v>3</v>
      </c>
      <c r="N283" s="205" t="s">
        <v>46</v>
      </c>
      <c r="O283" s="35"/>
      <c r="P283" s="168">
        <f>O283*H283</f>
        <v>0</v>
      </c>
      <c r="Q283" s="168">
        <v>1E-3</v>
      </c>
      <c r="R283" s="168">
        <f>Q283*H283</f>
        <v>4.5400000000000003E-4</v>
      </c>
      <c r="S283" s="168">
        <v>0</v>
      </c>
      <c r="T283" s="169">
        <f>S283*H283</f>
        <v>0</v>
      </c>
      <c r="AR283" s="17" t="s">
        <v>294</v>
      </c>
      <c r="AT283" s="17" t="s">
        <v>202</v>
      </c>
      <c r="AU283" s="17" t="s">
        <v>137</v>
      </c>
      <c r="AY283" s="17" t="s">
        <v>129</v>
      </c>
      <c r="BE283" s="170">
        <f>IF(N283="základní",J283,0)</f>
        <v>0</v>
      </c>
      <c r="BF283" s="170">
        <f>IF(N283="snížená",J283,0)</f>
        <v>0</v>
      </c>
      <c r="BG283" s="170">
        <f>IF(N283="zákl. přenesená",J283,0)</f>
        <v>0</v>
      </c>
      <c r="BH283" s="170">
        <f>IF(N283="sníž. přenesená",J283,0)</f>
        <v>0</v>
      </c>
      <c r="BI283" s="170">
        <f>IF(N283="nulová",J283,0)</f>
        <v>0</v>
      </c>
      <c r="BJ283" s="17" t="s">
        <v>137</v>
      </c>
      <c r="BK283" s="170">
        <f>ROUND(I283*H283,2)</f>
        <v>0</v>
      </c>
      <c r="BL283" s="17" t="s">
        <v>213</v>
      </c>
      <c r="BM283" s="17" t="s">
        <v>523</v>
      </c>
    </row>
    <row r="284" spans="2:65" s="1" customFormat="1" ht="22.5" customHeight="1" x14ac:dyDescent="0.35">
      <c r="B284" s="158"/>
      <c r="C284" s="159" t="s">
        <v>524</v>
      </c>
      <c r="D284" s="159" t="s">
        <v>131</v>
      </c>
      <c r="E284" s="160" t="s">
        <v>525</v>
      </c>
      <c r="F284" s="161" t="s">
        <v>526</v>
      </c>
      <c r="G284" s="162" t="s">
        <v>198</v>
      </c>
      <c r="H284" s="163">
        <v>13.747</v>
      </c>
      <c r="I284" s="164"/>
      <c r="J284" s="165">
        <f>ROUND(I284*H284,2)</f>
        <v>0</v>
      </c>
      <c r="K284" s="161" t="s">
        <v>135</v>
      </c>
      <c r="L284" s="34"/>
      <c r="M284" s="166" t="s">
        <v>3</v>
      </c>
      <c r="N284" s="167" t="s">
        <v>46</v>
      </c>
      <c r="O284" s="35"/>
      <c r="P284" s="168">
        <f>O284*H284</f>
        <v>0</v>
      </c>
      <c r="Q284" s="168">
        <v>4.0000000000000002E-4</v>
      </c>
      <c r="R284" s="168">
        <f>Q284*H284</f>
        <v>5.4987999999999999E-3</v>
      </c>
      <c r="S284" s="168">
        <v>0</v>
      </c>
      <c r="T284" s="169">
        <f>S284*H284</f>
        <v>0</v>
      </c>
      <c r="AR284" s="17" t="s">
        <v>213</v>
      </c>
      <c r="AT284" s="17" t="s">
        <v>131</v>
      </c>
      <c r="AU284" s="17" t="s">
        <v>137</v>
      </c>
      <c r="AY284" s="17" t="s">
        <v>129</v>
      </c>
      <c r="BE284" s="170">
        <f>IF(N284="základní",J284,0)</f>
        <v>0</v>
      </c>
      <c r="BF284" s="170">
        <f>IF(N284="snížená",J284,0)</f>
        <v>0</v>
      </c>
      <c r="BG284" s="170">
        <f>IF(N284="zákl. přenesená",J284,0)</f>
        <v>0</v>
      </c>
      <c r="BH284" s="170">
        <f>IF(N284="sníž. přenesená",J284,0)</f>
        <v>0</v>
      </c>
      <c r="BI284" s="170">
        <f>IF(N284="nulová",J284,0)</f>
        <v>0</v>
      </c>
      <c r="BJ284" s="17" t="s">
        <v>137</v>
      </c>
      <c r="BK284" s="170">
        <f>ROUND(I284*H284,2)</f>
        <v>0</v>
      </c>
      <c r="BL284" s="17" t="s">
        <v>213</v>
      </c>
      <c r="BM284" s="17" t="s">
        <v>527</v>
      </c>
    </row>
    <row r="285" spans="2:65" s="11" customFormat="1" ht="12" x14ac:dyDescent="0.35">
      <c r="B285" s="171"/>
      <c r="D285" s="181" t="s">
        <v>139</v>
      </c>
      <c r="E285" s="195" t="s">
        <v>3</v>
      </c>
      <c r="F285" s="190" t="s">
        <v>518</v>
      </c>
      <c r="H285" s="191">
        <v>13.747</v>
      </c>
      <c r="I285" s="176"/>
      <c r="L285" s="171"/>
      <c r="M285" s="177"/>
      <c r="N285" s="178"/>
      <c r="O285" s="178"/>
      <c r="P285" s="178"/>
      <c r="Q285" s="178"/>
      <c r="R285" s="178"/>
      <c r="S285" s="178"/>
      <c r="T285" s="179"/>
      <c r="AT285" s="173" t="s">
        <v>139</v>
      </c>
      <c r="AU285" s="173" t="s">
        <v>137</v>
      </c>
      <c r="AV285" s="11" t="s">
        <v>137</v>
      </c>
      <c r="AW285" s="11" t="s">
        <v>37</v>
      </c>
      <c r="AX285" s="11" t="s">
        <v>22</v>
      </c>
      <c r="AY285" s="173" t="s">
        <v>129</v>
      </c>
    </row>
    <row r="286" spans="2:65" s="1" customFormat="1" ht="22.5" customHeight="1" x14ac:dyDescent="0.35">
      <c r="B286" s="158"/>
      <c r="C286" s="196" t="s">
        <v>528</v>
      </c>
      <c r="D286" s="196" t="s">
        <v>202</v>
      </c>
      <c r="E286" s="197" t="s">
        <v>529</v>
      </c>
      <c r="F286" s="198" t="s">
        <v>530</v>
      </c>
      <c r="G286" s="199" t="s">
        <v>198</v>
      </c>
      <c r="H286" s="200">
        <v>15.808999999999999</v>
      </c>
      <c r="I286" s="201"/>
      <c r="J286" s="202">
        <f>ROUND(I286*H286,2)</f>
        <v>0</v>
      </c>
      <c r="K286" s="198" t="s">
        <v>135</v>
      </c>
      <c r="L286" s="203"/>
      <c r="M286" s="204" t="s">
        <v>3</v>
      </c>
      <c r="N286" s="205" t="s">
        <v>46</v>
      </c>
      <c r="O286" s="35"/>
      <c r="P286" s="168">
        <f>O286*H286</f>
        <v>0</v>
      </c>
      <c r="Q286" s="168">
        <v>3.8800000000000002E-3</v>
      </c>
      <c r="R286" s="168">
        <f>Q286*H286</f>
        <v>6.1338919999999998E-2</v>
      </c>
      <c r="S286" s="168">
        <v>0</v>
      </c>
      <c r="T286" s="169">
        <f>S286*H286</f>
        <v>0</v>
      </c>
      <c r="AR286" s="17" t="s">
        <v>294</v>
      </c>
      <c r="AT286" s="17" t="s">
        <v>202</v>
      </c>
      <c r="AU286" s="17" t="s">
        <v>137</v>
      </c>
      <c r="AY286" s="17" t="s">
        <v>129</v>
      </c>
      <c r="BE286" s="170">
        <f>IF(N286="základní",J286,0)</f>
        <v>0</v>
      </c>
      <c r="BF286" s="170">
        <f>IF(N286="snížená",J286,0)</f>
        <v>0</v>
      </c>
      <c r="BG286" s="170">
        <f>IF(N286="zákl. přenesená",J286,0)</f>
        <v>0</v>
      </c>
      <c r="BH286" s="170">
        <f>IF(N286="sníž. přenesená",J286,0)</f>
        <v>0</v>
      </c>
      <c r="BI286" s="170">
        <f>IF(N286="nulová",J286,0)</f>
        <v>0</v>
      </c>
      <c r="BJ286" s="17" t="s">
        <v>137</v>
      </c>
      <c r="BK286" s="170">
        <f>ROUND(I286*H286,2)</f>
        <v>0</v>
      </c>
      <c r="BL286" s="17" t="s">
        <v>213</v>
      </c>
      <c r="BM286" s="17" t="s">
        <v>531</v>
      </c>
    </row>
    <row r="287" spans="2:65" s="11" customFormat="1" ht="12" x14ac:dyDescent="0.35">
      <c r="B287" s="171"/>
      <c r="D287" s="181" t="s">
        <v>139</v>
      </c>
      <c r="E287" s="195" t="s">
        <v>3</v>
      </c>
      <c r="F287" s="190" t="s">
        <v>532</v>
      </c>
      <c r="H287" s="191">
        <v>15.808999999999999</v>
      </c>
      <c r="I287" s="176"/>
      <c r="L287" s="171"/>
      <c r="M287" s="177"/>
      <c r="N287" s="178"/>
      <c r="O287" s="178"/>
      <c r="P287" s="178"/>
      <c r="Q287" s="178"/>
      <c r="R287" s="178"/>
      <c r="S287" s="178"/>
      <c r="T287" s="179"/>
      <c r="AT287" s="173" t="s">
        <v>139</v>
      </c>
      <c r="AU287" s="173" t="s">
        <v>137</v>
      </c>
      <c r="AV287" s="11" t="s">
        <v>137</v>
      </c>
      <c r="AW287" s="11" t="s">
        <v>37</v>
      </c>
      <c r="AX287" s="11" t="s">
        <v>22</v>
      </c>
      <c r="AY287" s="173" t="s">
        <v>129</v>
      </c>
    </row>
    <row r="288" spans="2:65" s="1" customFormat="1" ht="44.25" customHeight="1" x14ac:dyDescent="0.35">
      <c r="B288" s="158"/>
      <c r="C288" s="159" t="s">
        <v>533</v>
      </c>
      <c r="D288" s="159" t="s">
        <v>131</v>
      </c>
      <c r="E288" s="160" t="s">
        <v>534</v>
      </c>
      <c r="F288" s="161" t="s">
        <v>535</v>
      </c>
      <c r="G288" s="162" t="s">
        <v>173</v>
      </c>
      <c r="H288" s="163">
        <v>6.7000000000000004E-2</v>
      </c>
      <c r="I288" s="164"/>
      <c r="J288" s="165">
        <f>ROUND(I288*H288,2)</f>
        <v>0</v>
      </c>
      <c r="K288" s="161" t="s">
        <v>135</v>
      </c>
      <c r="L288" s="34"/>
      <c r="M288" s="166" t="s">
        <v>3</v>
      </c>
      <c r="N288" s="167" t="s">
        <v>46</v>
      </c>
      <c r="O288" s="35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AR288" s="17" t="s">
        <v>213</v>
      </c>
      <c r="AT288" s="17" t="s">
        <v>131</v>
      </c>
      <c r="AU288" s="17" t="s">
        <v>137</v>
      </c>
      <c r="AY288" s="17" t="s">
        <v>129</v>
      </c>
      <c r="BE288" s="170">
        <f>IF(N288="základní",J288,0)</f>
        <v>0</v>
      </c>
      <c r="BF288" s="170">
        <f>IF(N288="snížená",J288,0)</f>
        <v>0</v>
      </c>
      <c r="BG288" s="170">
        <f>IF(N288="zákl. přenesená",J288,0)</f>
        <v>0</v>
      </c>
      <c r="BH288" s="170">
        <f>IF(N288="sníž. přenesená",J288,0)</f>
        <v>0</v>
      </c>
      <c r="BI288" s="170">
        <f>IF(N288="nulová",J288,0)</f>
        <v>0</v>
      </c>
      <c r="BJ288" s="17" t="s">
        <v>137</v>
      </c>
      <c r="BK288" s="170">
        <f>ROUND(I288*H288,2)</f>
        <v>0</v>
      </c>
      <c r="BL288" s="17" t="s">
        <v>213</v>
      </c>
      <c r="BM288" s="17" t="s">
        <v>536</v>
      </c>
    </row>
    <row r="289" spans="2:65" s="10" customFormat="1" ht="29.9" customHeight="1" x14ac:dyDescent="0.35">
      <c r="B289" s="144"/>
      <c r="D289" s="155" t="s">
        <v>73</v>
      </c>
      <c r="E289" s="156" t="s">
        <v>537</v>
      </c>
      <c r="F289" s="156" t="s">
        <v>538</v>
      </c>
      <c r="I289" s="147"/>
      <c r="J289" s="157">
        <f>BK289</f>
        <v>0</v>
      </c>
      <c r="L289" s="144"/>
      <c r="M289" s="149"/>
      <c r="N289" s="150"/>
      <c r="O289" s="150"/>
      <c r="P289" s="151">
        <f>SUM(P290:P317)</f>
        <v>0</v>
      </c>
      <c r="Q289" s="150"/>
      <c r="R289" s="151">
        <f>SUM(R290:R317)</f>
        <v>0.14445416</v>
      </c>
      <c r="S289" s="150"/>
      <c r="T289" s="152">
        <f>SUM(T290:T317)</f>
        <v>0</v>
      </c>
      <c r="AR289" s="145" t="s">
        <v>137</v>
      </c>
      <c r="AT289" s="153" t="s">
        <v>73</v>
      </c>
      <c r="AU289" s="153" t="s">
        <v>22</v>
      </c>
      <c r="AY289" s="145" t="s">
        <v>129</v>
      </c>
      <c r="BK289" s="154">
        <f>SUM(BK290:BK317)</f>
        <v>0</v>
      </c>
    </row>
    <row r="290" spans="2:65" s="1" customFormat="1" ht="31.5" customHeight="1" x14ac:dyDescent="0.35">
      <c r="B290" s="158"/>
      <c r="C290" s="159" t="s">
        <v>539</v>
      </c>
      <c r="D290" s="159" t="s">
        <v>131</v>
      </c>
      <c r="E290" s="160" t="s">
        <v>540</v>
      </c>
      <c r="F290" s="161" t="s">
        <v>541</v>
      </c>
      <c r="G290" s="162" t="s">
        <v>198</v>
      </c>
      <c r="H290" s="163">
        <v>65.265000000000001</v>
      </c>
      <c r="I290" s="164"/>
      <c r="J290" s="165">
        <f>ROUND(I290*H290,2)</f>
        <v>0</v>
      </c>
      <c r="K290" s="161" t="s">
        <v>135</v>
      </c>
      <c r="L290" s="34"/>
      <c r="M290" s="166" t="s">
        <v>3</v>
      </c>
      <c r="N290" s="167" t="s">
        <v>46</v>
      </c>
      <c r="O290" s="35"/>
      <c r="P290" s="168">
        <f>O290*H290</f>
        <v>0</v>
      </c>
      <c r="Q290" s="168">
        <v>0</v>
      </c>
      <c r="R290" s="168">
        <f>Q290*H290</f>
        <v>0</v>
      </c>
      <c r="S290" s="168">
        <v>0</v>
      </c>
      <c r="T290" s="169">
        <f>S290*H290</f>
        <v>0</v>
      </c>
      <c r="AR290" s="17" t="s">
        <v>213</v>
      </c>
      <c r="AT290" s="17" t="s">
        <v>131</v>
      </c>
      <c r="AU290" s="17" t="s">
        <v>137</v>
      </c>
      <c r="AY290" s="17" t="s">
        <v>129</v>
      </c>
      <c r="BE290" s="170">
        <f>IF(N290="základní",J290,0)</f>
        <v>0</v>
      </c>
      <c r="BF290" s="170">
        <f>IF(N290="snížená",J290,0)</f>
        <v>0</v>
      </c>
      <c r="BG290" s="170">
        <f>IF(N290="zákl. přenesená",J290,0)</f>
        <v>0</v>
      </c>
      <c r="BH290" s="170">
        <f>IF(N290="sníž. přenesená",J290,0)</f>
        <v>0</v>
      </c>
      <c r="BI290" s="170">
        <f>IF(N290="nulová",J290,0)</f>
        <v>0</v>
      </c>
      <c r="BJ290" s="17" t="s">
        <v>137</v>
      </c>
      <c r="BK290" s="170">
        <f>ROUND(I290*H290,2)</f>
        <v>0</v>
      </c>
      <c r="BL290" s="17" t="s">
        <v>213</v>
      </c>
      <c r="BM290" s="17" t="s">
        <v>542</v>
      </c>
    </row>
    <row r="291" spans="2:65" s="11" customFormat="1" ht="12" x14ac:dyDescent="0.35">
      <c r="B291" s="171"/>
      <c r="D291" s="172" t="s">
        <v>139</v>
      </c>
      <c r="E291" s="173" t="s">
        <v>3</v>
      </c>
      <c r="F291" s="174" t="s">
        <v>543</v>
      </c>
      <c r="H291" s="175">
        <v>6.63</v>
      </c>
      <c r="I291" s="176"/>
      <c r="L291" s="171"/>
      <c r="M291" s="177"/>
      <c r="N291" s="178"/>
      <c r="O291" s="178"/>
      <c r="P291" s="178"/>
      <c r="Q291" s="178"/>
      <c r="R291" s="178"/>
      <c r="S291" s="178"/>
      <c r="T291" s="179"/>
      <c r="AT291" s="173" t="s">
        <v>139</v>
      </c>
      <c r="AU291" s="173" t="s">
        <v>137</v>
      </c>
      <c r="AV291" s="11" t="s">
        <v>137</v>
      </c>
      <c r="AW291" s="11" t="s">
        <v>37</v>
      </c>
      <c r="AX291" s="11" t="s">
        <v>74</v>
      </c>
      <c r="AY291" s="173" t="s">
        <v>129</v>
      </c>
    </row>
    <row r="292" spans="2:65" s="11" customFormat="1" ht="12" x14ac:dyDescent="0.35">
      <c r="B292" s="171"/>
      <c r="D292" s="172" t="s">
        <v>139</v>
      </c>
      <c r="E292" s="173" t="s">
        <v>3</v>
      </c>
      <c r="F292" s="174" t="s">
        <v>544</v>
      </c>
      <c r="H292" s="175">
        <v>29.875</v>
      </c>
      <c r="I292" s="176"/>
      <c r="L292" s="171"/>
      <c r="M292" s="177"/>
      <c r="N292" s="178"/>
      <c r="O292" s="178"/>
      <c r="P292" s="178"/>
      <c r="Q292" s="178"/>
      <c r="R292" s="178"/>
      <c r="S292" s="178"/>
      <c r="T292" s="179"/>
      <c r="AT292" s="173" t="s">
        <v>139</v>
      </c>
      <c r="AU292" s="173" t="s">
        <v>137</v>
      </c>
      <c r="AV292" s="11" t="s">
        <v>137</v>
      </c>
      <c r="AW292" s="11" t="s">
        <v>37</v>
      </c>
      <c r="AX292" s="11" t="s">
        <v>74</v>
      </c>
      <c r="AY292" s="173" t="s">
        <v>129</v>
      </c>
    </row>
    <row r="293" spans="2:65" s="11" customFormat="1" ht="12" x14ac:dyDescent="0.35">
      <c r="B293" s="171"/>
      <c r="D293" s="172" t="s">
        <v>139</v>
      </c>
      <c r="E293" s="173" t="s">
        <v>3</v>
      </c>
      <c r="F293" s="174" t="s">
        <v>545</v>
      </c>
      <c r="H293" s="175">
        <v>28.76</v>
      </c>
      <c r="I293" s="176"/>
      <c r="L293" s="171"/>
      <c r="M293" s="177"/>
      <c r="N293" s="178"/>
      <c r="O293" s="178"/>
      <c r="P293" s="178"/>
      <c r="Q293" s="178"/>
      <c r="R293" s="178"/>
      <c r="S293" s="178"/>
      <c r="T293" s="179"/>
      <c r="AT293" s="173" t="s">
        <v>139</v>
      </c>
      <c r="AU293" s="173" t="s">
        <v>137</v>
      </c>
      <c r="AV293" s="11" t="s">
        <v>137</v>
      </c>
      <c r="AW293" s="11" t="s">
        <v>37</v>
      </c>
      <c r="AX293" s="11" t="s">
        <v>74</v>
      </c>
      <c r="AY293" s="173" t="s">
        <v>129</v>
      </c>
    </row>
    <row r="294" spans="2:65" s="12" customFormat="1" ht="12" x14ac:dyDescent="0.35">
      <c r="B294" s="180"/>
      <c r="D294" s="181" t="s">
        <v>139</v>
      </c>
      <c r="E294" s="182" t="s">
        <v>3</v>
      </c>
      <c r="F294" s="183" t="s">
        <v>142</v>
      </c>
      <c r="H294" s="184">
        <v>65.265000000000001</v>
      </c>
      <c r="I294" s="185"/>
      <c r="L294" s="180"/>
      <c r="M294" s="186"/>
      <c r="N294" s="187"/>
      <c r="O294" s="187"/>
      <c r="P294" s="187"/>
      <c r="Q294" s="187"/>
      <c r="R294" s="187"/>
      <c r="S294" s="187"/>
      <c r="T294" s="188"/>
      <c r="AT294" s="189" t="s">
        <v>139</v>
      </c>
      <c r="AU294" s="189" t="s">
        <v>137</v>
      </c>
      <c r="AV294" s="12" t="s">
        <v>136</v>
      </c>
      <c r="AW294" s="12" t="s">
        <v>37</v>
      </c>
      <c r="AX294" s="12" t="s">
        <v>22</v>
      </c>
      <c r="AY294" s="189" t="s">
        <v>129</v>
      </c>
    </row>
    <row r="295" spans="2:65" s="1" customFormat="1" ht="31.5" customHeight="1" x14ac:dyDescent="0.35">
      <c r="B295" s="158"/>
      <c r="C295" s="196" t="s">
        <v>546</v>
      </c>
      <c r="D295" s="196" t="s">
        <v>202</v>
      </c>
      <c r="E295" s="197" t="s">
        <v>547</v>
      </c>
      <c r="F295" s="198" t="s">
        <v>548</v>
      </c>
      <c r="G295" s="199" t="s">
        <v>198</v>
      </c>
      <c r="H295" s="200">
        <v>29.875</v>
      </c>
      <c r="I295" s="201"/>
      <c r="J295" s="202">
        <f>ROUND(I295*H295,2)</f>
        <v>0</v>
      </c>
      <c r="K295" s="198" t="s">
        <v>135</v>
      </c>
      <c r="L295" s="203"/>
      <c r="M295" s="204" t="s">
        <v>3</v>
      </c>
      <c r="N295" s="205" t="s">
        <v>46</v>
      </c>
      <c r="O295" s="35"/>
      <c r="P295" s="168">
        <f>O295*H295</f>
        <v>0</v>
      </c>
      <c r="Q295" s="168">
        <v>3.5000000000000001E-3</v>
      </c>
      <c r="R295" s="168">
        <f>Q295*H295</f>
        <v>0.1045625</v>
      </c>
      <c r="S295" s="168">
        <v>0</v>
      </c>
      <c r="T295" s="169">
        <f>S295*H295</f>
        <v>0</v>
      </c>
      <c r="AR295" s="17" t="s">
        <v>166</v>
      </c>
      <c r="AT295" s="17" t="s">
        <v>202</v>
      </c>
      <c r="AU295" s="17" t="s">
        <v>137</v>
      </c>
      <c r="AY295" s="17" t="s">
        <v>129</v>
      </c>
      <c r="BE295" s="170">
        <f>IF(N295="základní",J295,0)</f>
        <v>0</v>
      </c>
      <c r="BF295" s="170">
        <f>IF(N295="snížená",J295,0)</f>
        <v>0</v>
      </c>
      <c r="BG295" s="170">
        <f>IF(N295="zákl. přenesená",J295,0)</f>
        <v>0</v>
      </c>
      <c r="BH295" s="170">
        <f>IF(N295="sníž. přenesená",J295,0)</f>
        <v>0</v>
      </c>
      <c r="BI295" s="170">
        <f>IF(N295="nulová",J295,0)</f>
        <v>0</v>
      </c>
      <c r="BJ295" s="17" t="s">
        <v>137</v>
      </c>
      <c r="BK295" s="170">
        <f>ROUND(I295*H295,2)</f>
        <v>0</v>
      </c>
      <c r="BL295" s="17" t="s">
        <v>136</v>
      </c>
      <c r="BM295" s="17" t="s">
        <v>549</v>
      </c>
    </row>
    <row r="296" spans="2:65" s="1" customFormat="1" ht="19" x14ac:dyDescent="0.35">
      <c r="B296" s="34"/>
      <c r="D296" s="172" t="s">
        <v>227</v>
      </c>
      <c r="F296" s="206" t="s">
        <v>550</v>
      </c>
      <c r="I296" s="207"/>
      <c r="L296" s="34"/>
      <c r="M296" s="63"/>
      <c r="N296" s="35"/>
      <c r="O296" s="35"/>
      <c r="P296" s="35"/>
      <c r="Q296" s="35"/>
      <c r="R296" s="35"/>
      <c r="S296" s="35"/>
      <c r="T296" s="64"/>
      <c r="AT296" s="17" t="s">
        <v>227</v>
      </c>
      <c r="AU296" s="17" t="s">
        <v>137</v>
      </c>
    </row>
    <row r="297" spans="2:65" s="11" customFormat="1" ht="12" x14ac:dyDescent="0.35">
      <c r="B297" s="171"/>
      <c r="D297" s="172" t="s">
        <v>139</v>
      </c>
      <c r="E297" s="173" t="s">
        <v>3</v>
      </c>
      <c r="F297" s="174" t="s">
        <v>544</v>
      </c>
      <c r="H297" s="175">
        <v>29.875</v>
      </c>
      <c r="I297" s="176"/>
      <c r="L297" s="171"/>
      <c r="M297" s="177"/>
      <c r="N297" s="178"/>
      <c r="O297" s="178"/>
      <c r="P297" s="178"/>
      <c r="Q297" s="178"/>
      <c r="R297" s="178"/>
      <c r="S297" s="178"/>
      <c r="T297" s="179"/>
      <c r="AT297" s="173" t="s">
        <v>139</v>
      </c>
      <c r="AU297" s="173" t="s">
        <v>137</v>
      </c>
      <c r="AV297" s="11" t="s">
        <v>137</v>
      </c>
      <c r="AW297" s="11" t="s">
        <v>37</v>
      </c>
      <c r="AX297" s="11" t="s">
        <v>74</v>
      </c>
      <c r="AY297" s="173" t="s">
        <v>129</v>
      </c>
    </row>
    <row r="298" spans="2:65" s="12" customFormat="1" ht="12" x14ac:dyDescent="0.35">
      <c r="B298" s="180"/>
      <c r="D298" s="181" t="s">
        <v>139</v>
      </c>
      <c r="E298" s="182" t="s">
        <v>3</v>
      </c>
      <c r="F298" s="183" t="s">
        <v>142</v>
      </c>
      <c r="H298" s="184">
        <v>29.875</v>
      </c>
      <c r="I298" s="185"/>
      <c r="L298" s="180"/>
      <c r="M298" s="186"/>
      <c r="N298" s="187"/>
      <c r="O298" s="187"/>
      <c r="P298" s="187"/>
      <c r="Q298" s="187"/>
      <c r="R298" s="187"/>
      <c r="S298" s="187"/>
      <c r="T298" s="188"/>
      <c r="AT298" s="189" t="s">
        <v>139</v>
      </c>
      <c r="AU298" s="189" t="s">
        <v>137</v>
      </c>
      <c r="AV298" s="12" t="s">
        <v>136</v>
      </c>
      <c r="AW298" s="12" t="s">
        <v>37</v>
      </c>
      <c r="AX298" s="12" t="s">
        <v>22</v>
      </c>
      <c r="AY298" s="189" t="s">
        <v>129</v>
      </c>
    </row>
    <row r="299" spans="2:65" s="1" customFormat="1" ht="31.5" customHeight="1" x14ac:dyDescent="0.35">
      <c r="B299" s="158"/>
      <c r="C299" s="196" t="s">
        <v>551</v>
      </c>
      <c r="D299" s="196" t="s">
        <v>202</v>
      </c>
      <c r="E299" s="197" t="s">
        <v>552</v>
      </c>
      <c r="F299" s="198" t="s">
        <v>553</v>
      </c>
      <c r="G299" s="199" t="s">
        <v>198</v>
      </c>
      <c r="H299" s="200">
        <v>35.39</v>
      </c>
      <c r="I299" s="201"/>
      <c r="J299" s="202">
        <f>ROUND(I299*H299,2)</f>
        <v>0</v>
      </c>
      <c r="K299" s="198" t="s">
        <v>135</v>
      </c>
      <c r="L299" s="203"/>
      <c r="M299" s="204" t="s">
        <v>3</v>
      </c>
      <c r="N299" s="205" t="s">
        <v>46</v>
      </c>
      <c r="O299" s="35"/>
      <c r="P299" s="168">
        <f>O299*H299</f>
        <v>0</v>
      </c>
      <c r="Q299" s="168">
        <v>1E-3</v>
      </c>
      <c r="R299" s="168">
        <f>Q299*H299</f>
        <v>3.5389999999999998E-2</v>
      </c>
      <c r="S299" s="168">
        <v>0</v>
      </c>
      <c r="T299" s="169">
        <f>S299*H299</f>
        <v>0</v>
      </c>
      <c r="AR299" s="17" t="s">
        <v>166</v>
      </c>
      <c r="AT299" s="17" t="s">
        <v>202</v>
      </c>
      <c r="AU299" s="17" t="s">
        <v>137</v>
      </c>
      <c r="AY299" s="17" t="s">
        <v>129</v>
      </c>
      <c r="BE299" s="170">
        <f>IF(N299="základní",J299,0)</f>
        <v>0</v>
      </c>
      <c r="BF299" s="170">
        <f>IF(N299="snížená",J299,0)</f>
        <v>0</v>
      </c>
      <c r="BG299" s="170">
        <f>IF(N299="zákl. přenesená",J299,0)</f>
        <v>0</v>
      </c>
      <c r="BH299" s="170">
        <f>IF(N299="sníž. přenesená",J299,0)</f>
        <v>0</v>
      </c>
      <c r="BI299" s="170">
        <f>IF(N299="nulová",J299,0)</f>
        <v>0</v>
      </c>
      <c r="BJ299" s="17" t="s">
        <v>137</v>
      </c>
      <c r="BK299" s="170">
        <f>ROUND(I299*H299,2)</f>
        <v>0</v>
      </c>
      <c r="BL299" s="17" t="s">
        <v>136</v>
      </c>
      <c r="BM299" s="17" t="s">
        <v>554</v>
      </c>
    </row>
    <row r="300" spans="2:65" s="1" customFormat="1" ht="19" x14ac:dyDescent="0.35">
      <c r="B300" s="34"/>
      <c r="D300" s="172" t="s">
        <v>227</v>
      </c>
      <c r="F300" s="206" t="s">
        <v>550</v>
      </c>
      <c r="I300" s="207"/>
      <c r="L300" s="34"/>
      <c r="M300" s="63"/>
      <c r="N300" s="35"/>
      <c r="O300" s="35"/>
      <c r="P300" s="35"/>
      <c r="Q300" s="35"/>
      <c r="R300" s="35"/>
      <c r="S300" s="35"/>
      <c r="T300" s="64"/>
      <c r="AT300" s="17" t="s">
        <v>227</v>
      </c>
      <c r="AU300" s="17" t="s">
        <v>137</v>
      </c>
    </row>
    <row r="301" spans="2:65" s="11" customFormat="1" ht="12" x14ac:dyDescent="0.35">
      <c r="B301" s="171"/>
      <c r="D301" s="172" t="s">
        <v>139</v>
      </c>
      <c r="E301" s="173" t="s">
        <v>3</v>
      </c>
      <c r="F301" s="174" t="s">
        <v>543</v>
      </c>
      <c r="H301" s="175">
        <v>6.63</v>
      </c>
      <c r="I301" s="176"/>
      <c r="L301" s="171"/>
      <c r="M301" s="177"/>
      <c r="N301" s="178"/>
      <c r="O301" s="178"/>
      <c r="P301" s="178"/>
      <c r="Q301" s="178"/>
      <c r="R301" s="178"/>
      <c r="S301" s="178"/>
      <c r="T301" s="179"/>
      <c r="AT301" s="173" t="s">
        <v>139</v>
      </c>
      <c r="AU301" s="173" t="s">
        <v>137</v>
      </c>
      <c r="AV301" s="11" t="s">
        <v>137</v>
      </c>
      <c r="AW301" s="11" t="s">
        <v>37</v>
      </c>
      <c r="AX301" s="11" t="s">
        <v>74</v>
      </c>
      <c r="AY301" s="173" t="s">
        <v>129</v>
      </c>
    </row>
    <row r="302" spans="2:65" s="11" customFormat="1" ht="12" x14ac:dyDescent="0.35">
      <c r="B302" s="171"/>
      <c r="D302" s="172" t="s">
        <v>139</v>
      </c>
      <c r="E302" s="173" t="s">
        <v>3</v>
      </c>
      <c r="F302" s="174" t="s">
        <v>545</v>
      </c>
      <c r="H302" s="175">
        <v>28.76</v>
      </c>
      <c r="I302" s="176"/>
      <c r="L302" s="171"/>
      <c r="M302" s="177"/>
      <c r="N302" s="178"/>
      <c r="O302" s="178"/>
      <c r="P302" s="178"/>
      <c r="Q302" s="178"/>
      <c r="R302" s="178"/>
      <c r="S302" s="178"/>
      <c r="T302" s="179"/>
      <c r="AT302" s="173" t="s">
        <v>139</v>
      </c>
      <c r="AU302" s="173" t="s">
        <v>137</v>
      </c>
      <c r="AV302" s="11" t="s">
        <v>137</v>
      </c>
      <c r="AW302" s="11" t="s">
        <v>37</v>
      </c>
      <c r="AX302" s="11" t="s">
        <v>74</v>
      </c>
      <c r="AY302" s="173" t="s">
        <v>129</v>
      </c>
    </row>
    <row r="303" spans="2:65" s="12" customFormat="1" ht="12" x14ac:dyDescent="0.35">
      <c r="B303" s="180"/>
      <c r="D303" s="181" t="s">
        <v>139</v>
      </c>
      <c r="E303" s="182" t="s">
        <v>3</v>
      </c>
      <c r="F303" s="183" t="s">
        <v>142</v>
      </c>
      <c r="H303" s="184">
        <v>35.39</v>
      </c>
      <c r="I303" s="185"/>
      <c r="L303" s="180"/>
      <c r="M303" s="186"/>
      <c r="N303" s="187"/>
      <c r="O303" s="187"/>
      <c r="P303" s="187"/>
      <c r="Q303" s="187"/>
      <c r="R303" s="187"/>
      <c r="S303" s="187"/>
      <c r="T303" s="188"/>
      <c r="AT303" s="189" t="s">
        <v>139</v>
      </c>
      <c r="AU303" s="189" t="s">
        <v>137</v>
      </c>
      <c r="AV303" s="12" t="s">
        <v>136</v>
      </c>
      <c r="AW303" s="12" t="s">
        <v>37</v>
      </c>
      <c r="AX303" s="12" t="s">
        <v>22</v>
      </c>
      <c r="AY303" s="189" t="s">
        <v>129</v>
      </c>
    </row>
    <row r="304" spans="2:65" s="1" customFormat="1" ht="22.5" customHeight="1" x14ac:dyDescent="0.35">
      <c r="B304" s="158"/>
      <c r="C304" s="159" t="s">
        <v>555</v>
      </c>
      <c r="D304" s="159" t="s">
        <v>131</v>
      </c>
      <c r="E304" s="160" t="s">
        <v>556</v>
      </c>
      <c r="F304" s="161" t="s">
        <v>557</v>
      </c>
      <c r="G304" s="162" t="s">
        <v>463</v>
      </c>
      <c r="H304" s="163">
        <v>45.69</v>
      </c>
      <c r="I304" s="164"/>
      <c r="J304" s="165">
        <f>ROUND(I304*H304,2)</f>
        <v>0</v>
      </c>
      <c r="K304" s="161" t="s">
        <v>135</v>
      </c>
      <c r="L304" s="34"/>
      <c r="M304" s="166" t="s">
        <v>3</v>
      </c>
      <c r="N304" s="167" t="s">
        <v>46</v>
      </c>
      <c r="O304" s="35"/>
      <c r="P304" s="168">
        <f>O304*H304</f>
        <v>0</v>
      </c>
      <c r="Q304" s="168">
        <v>0</v>
      </c>
      <c r="R304" s="168">
        <f>Q304*H304</f>
        <v>0</v>
      </c>
      <c r="S304" s="168">
        <v>0</v>
      </c>
      <c r="T304" s="169">
        <f>S304*H304</f>
        <v>0</v>
      </c>
      <c r="AR304" s="17" t="s">
        <v>213</v>
      </c>
      <c r="AT304" s="17" t="s">
        <v>131</v>
      </c>
      <c r="AU304" s="17" t="s">
        <v>137</v>
      </c>
      <c r="AY304" s="17" t="s">
        <v>129</v>
      </c>
      <c r="BE304" s="170">
        <f>IF(N304="základní",J304,0)</f>
        <v>0</v>
      </c>
      <c r="BF304" s="170">
        <f>IF(N304="snížená",J304,0)</f>
        <v>0</v>
      </c>
      <c r="BG304" s="170">
        <f>IF(N304="zákl. přenesená",J304,0)</f>
        <v>0</v>
      </c>
      <c r="BH304" s="170">
        <f>IF(N304="sníž. přenesená",J304,0)</f>
        <v>0</v>
      </c>
      <c r="BI304" s="170">
        <f>IF(N304="nulová",J304,0)</f>
        <v>0</v>
      </c>
      <c r="BJ304" s="17" t="s">
        <v>137</v>
      </c>
      <c r="BK304" s="170">
        <f>ROUND(I304*H304,2)</f>
        <v>0</v>
      </c>
      <c r="BL304" s="17" t="s">
        <v>213</v>
      </c>
      <c r="BM304" s="17" t="s">
        <v>558</v>
      </c>
    </row>
    <row r="305" spans="2:65" s="11" customFormat="1" ht="12" x14ac:dyDescent="0.35">
      <c r="B305" s="171"/>
      <c r="D305" s="172" t="s">
        <v>139</v>
      </c>
      <c r="E305" s="173" t="s">
        <v>3</v>
      </c>
      <c r="F305" s="174" t="s">
        <v>559</v>
      </c>
      <c r="H305" s="175">
        <v>11.12</v>
      </c>
      <c r="I305" s="176"/>
      <c r="L305" s="171"/>
      <c r="M305" s="177"/>
      <c r="N305" s="178"/>
      <c r="O305" s="178"/>
      <c r="P305" s="178"/>
      <c r="Q305" s="178"/>
      <c r="R305" s="178"/>
      <c r="S305" s="178"/>
      <c r="T305" s="179"/>
      <c r="AT305" s="173" t="s">
        <v>139</v>
      </c>
      <c r="AU305" s="173" t="s">
        <v>137</v>
      </c>
      <c r="AV305" s="11" t="s">
        <v>137</v>
      </c>
      <c r="AW305" s="11" t="s">
        <v>37</v>
      </c>
      <c r="AX305" s="11" t="s">
        <v>74</v>
      </c>
      <c r="AY305" s="173" t="s">
        <v>129</v>
      </c>
    </row>
    <row r="306" spans="2:65" s="11" customFormat="1" ht="12" x14ac:dyDescent="0.35">
      <c r="B306" s="171"/>
      <c r="D306" s="172" t="s">
        <v>139</v>
      </c>
      <c r="E306" s="173" t="s">
        <v>3</v>
      </c>
      <c r="F306" s="174" t="s">
        <v>560</v>
      </c>
      <c r="H306" s="175">
        <v>11.88</v>
      </c>
      <c r="I306" s="176"/>
      <c r="L306" s="171"/>
      <c r="M306" s="177"/>
      <c r="N306" s="178"/>
      <c r="O306" s="178"/>
      <c r="P306" s="178"/>
      <c r="Q306" s="178"/>
      <c r="R306" s="178"/>
      <c r="S306" s="178"/>
      <c r="T306" s="179"/>
      <c r="AT306" s="173" t="s">
        <v>139</v>
      </c>
      <c r="AU306" s="173" t="s">
        <v>137</v>
      </c>
      <c r="AV306" s="11" t="s">
        <v>137</v>
      </c>
      <c r="AW306" s="11" t="s">
        <v>37</v>
      </c>
      <c r="AX306" s="11" t="s">
        <v>74</v>
      </c>
      <c r="AY306" s="173" t="s">
        <v>129</v>
      </c>
    </row>
    <row r="307" spans="2:65" s="11" customFormat="1" ht="12" x14ac:dyDescent="0.35">
      <c r="B307" s="171"/>
      <c r="D307" s="172" t="s">
        <v>139</v>
      </c>
      <c r="E307" s="173" t="s">
        <v>3</v>
      </c>
      <c r="F307" s="174" t="s">
        <v>561</v>
      </c>
      <c r="H307" s="175">
        <v>22.69</v>
      </c>
      <c r="I307" s="176"/>
      <c r="L307" s="171"/>
      <c r="M307" s="177"/>
      <c r="N307" s="178"/>
      <c r="O307" s="178"/>
      <c r="P307" s="178"/>
      <c r="Q307" s="178"/>
      <c r="R307" s="178"/>
      <c r="S307" s="178"/>
      <c r="T307" s="179"/>
      <c r="AT307" s="173" t="s">
        <v>139</v>
      </c>
      <c r="AU307" s="173" t="s">
        <v>137</v>
      </c>
      <c r="AV307" s="11" t="s">
        <v>137</v>
      </c>
      <c r="AW307" s="11" t="s">
        <v>37</v>
      </c>
      <c r="AX307" s="11" t="s">
        <v>74</v>
      </c>
      <c r="AY307" s="173" t="s">
        <v>129</v>
      </c>
    </row>
    <row r="308" spans="2:65" s="12" customFormat="1" ht="12" x14ac:dyDescent="0.35">
      <c r="B308" s="180"/>
      <c r="D308" s="181" t="s">
        <v>139</v>
      </c>
      <c r="E308" s="182" t="s">
        <v>3</v>
      </c>
      <c r="F308" s="183" t="s">
        <v>142</v>
      </c>
      <c r="H308" s="184">
        <v>45.69</v>
      </c>
      <c r="I308" s="185"/>
      <c r="L308" s="180"/>
      <c r="M308" s="186"/>
      <c r="N308" s="187"/>
      <c r="O308" s="187"/>
      <c r="P308" s="187"/>
      <c r="Q308" s="187"/>
      <c r="R308" s="187"/>
      <c r="S308" s="187"/>
      <c r="T308" s="188"/>
      <c r="AT308" s="189" t="s">
        <v>139</v>
      </c>
      <c r="AU308" s="189" t="s">
        <v>137</v>
      </c>
      <c r="AV308" s="12" t="s">
        <v>136</v>
      </c>
      <c r="AW308" s="12" t="s">
        <v>37</v>
      </c>
      <c r="AX308" s="12" t="s">
        <v>22</v>
      </c>
      <c r="AY308" s="189" t="s">
        <v>129</v>
      </c>
    </row>
    <row r="309" spans="2:65" s="1" customFormat="1" ht="22.5" customHeight="1" x14ac:dyDescent="0.35">
      <c r="B309" s="158"/>
      <c r="C309" s="196" t="s">
        <v>562</v>
      </c>
      <c r="D309" s="196" t="s">
        <v>202</v>
      </c>
      <c r="E309" s="197" t="s">
        <v>563</v>
      </c>
      <c r="F309" s="198" t="s">
        <v>564</v>
      </c>
      <c r="G309" s="199" t="s">
        <v>463</v>
      </c>
      <c r="H309" s="200">
        <v>45.69</v>
      </c>
      <c r="I309" s="201"/>
      <c r="J309" s="202">
        <f>ROUND(I309*H309,2)</f>
        <v>0</v>
      </c>
      <c r="K309" s="198" t="s">
        <v>135</v>
      </c>
      <c r="L309" s="203"/>
      <c r="M309" s="204" t="s">
        <v>3</v>
      </c>
      <c r="N309" s="205" t="s">
        <v>46</v>
      </c>
      <c r="O309" s="35"/>
      <c r="P309" s="168">
        <f>O309*H309</f>
        <v>0</v>
      </c>
      <c r="Q309" s="168">
        <v>5.0000000000000002E-5</v>
      </c>
      <c r="R309" s="168">
        <f>Q309*H309</f>
        <v>2.2845000000000001E-3</v>
      </c>
      <c r="S309" s="168">
        <v>0</v>
      </c>
      <c r="T309" s="169">
        <f>S309*H309</f>
        <v>0</v>
      </c>
      <c r="AR309" s="17" t="s">
        <v>294</v>
      </c>
      <c r="AT309" s="17" t="s">
        <v>202</v>
      </c>
      <c r="AU309" s="17" t="s">
        <v>137</v>
      </c>
      <c r="AY309" s="17" t="s">
        <v>129</v>
      </c>
      <c r="BE309" s="170">
        <f>IF(N309="základní",J309,0)</f>
        <v>0</v>
      </c>
      <c r="BF309" s="170">
        <f>IF(N309="snížená",J309,0)</f>
        <v>0</v>
      </c>
      <c r="BG309" s="170">
        <f>IF(N309="zákl. přenesená",J309,0)</f>
        <v>0</v>
      </c>
      <c r="BH309" s="170">
        <f>IF(N309="sníž. přenesená",J309,0)</f>
        <v>0</v>
      </c>
      <c r="BI309" s="170">
        <f>IF(N309="nulová",J309,0)</f>
        <v>0</v>
      </c>
      <c r="BJ309" s="17" t="s">
        <v>137</v>
      </c>
      <c r="BK309" s="170">
        <f>ROUND(I309*H309,2)</f>
        <v>0</v>
      </c>
      <c r="BL309" s="17" t="s">
        <v>213</v>
      </c>
      <c r="BM309" s="17" t="s">
        <v>565</v>
      </c>
    </row>
    <row r="310" spans="2:65" s="1" customFormat="1" ht="31.5" customHeight="1" x14ac:dyDescent="0.35">
      <c r="B310" s="158"/>
      <c r="C310" s="159" t="s">
        <v>566</v>
      </c>
      <c r="D310" s="159" t="s">
        <v>131</v>
      </c>
      <c r="E310" s="160" t="s">
        <v>567</v>
      </c>
      <c r="F310" s="161" t="s">
        <v>568</v>
      </c>
      <c r="G310" s="162" t="s">
        <v>198</v>
      </c>
      <c r="H310" s="163">
        <v>11.16</v>
      </c>
      <c r="I310" s="164"/>
      <c r="J310" s="165">
        <f>ROUND(I310*H310,2)</f>
        <v>0</v>
      </c>
      <c r="K310" s="161" t="s">
        <v>135</v>
      </c>
      <c r="L310" s="34"/>
      <c r="M310" s="166" t="s">
        <v>3</v>
      </c>
      <c r="N310" s="167" t="s">
        <v>46</v>
      </c>
      <c r="O310" s="35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AR310" s="17" t="s">
        <v>213</v>
      </c>
      <c r="AT310" s="17" t="s">
        <v>131</v>
      </c>
      <c r="AU310" s="17" t="s">
        <v>137</v>
      </c>
      <c r="AY310" s="17" t="s">
        <v>129</v>
      </c>
      <c r="BE310" s="170">
        <f>IF(N310="základní",J310,0)</f>
        <v>0</v>
      </c>
      <c r="BF310" s="170">
        <f>IF(N310="snížená",J310,0)</f>
        <v>0</v>
      </c>
      <c r="BG310" s="170">
        <f>IF(N310="zákl. přenesená",J310,0)</f>
        <v>0</v>
      </c>
      <c r="BH310" s="170">
        <f>IF(N310="sníž. přenesená",J310,0)</f>
        <v>0</v>
      </c>
      <c r="BI310" s="170">
        <f>IF(N310="nulová",J310,0)</f>
        <v>0</v>
      </c>
      <c r="BJ310" s="17" t="s">
        <v>137</v>
      </c>
      <c r="BK310" s="170">
        <f>ROUND(I310*H310,2)</f>
        <v>0</v>
      </c>
      <c r="BL310" s="17" t="s">
        <v>213</v>
      </c>
      <c r="BM310" s="17" t="s">
        <v>569</v>
      </c>
    </row>
    <row r="311" spans="2:65" s="11" customFormat="1" ht="12" x14ac:dyDescent="0.35">
      <c r="B311" s="171"/>
      <c r="D311" s="181" t="s">
        <v>139</v>
      </c>
      <c r="E311" s="195" t="s">
        <v>3</v>
      </c>
      <c r="F311" s="190" t="s">
        <v>570</v>
      </c>
      <c r="H311" s="191">
        <v>11.16</v>
      </c>
      <c r="I311" s="176"/>
      <c r="L311" s="171"/>
      <c r="M311" s="177"/>
      <c r="N311" s="178"/>
      <c r="O311" s="178"/>
      <c r="P311" s="178"/>
      <c r="Q311" s="178"/>
      <c r="R311" s="178"/>
      <c r="S311" s="178"/>
      <c r="T311" s="179"/>
      <c r="AT311" s="173" t="s">
        <v>139</v>
      </c>
      <c r="AU311" s="173" t="s">
        <v>137</v>
      </c>
      <c r="AV311" s="11" t="s">
        <v>137</v>
      </c>
      <c r="AW311" s="11" t="s">
        <v>37</v>
      </c>
      <c r="AX311" s="11" t="s">
        <v>22</v>
      </c>
      <c r="AY311" s="173" t="s">
        <v>129</v>
      </c>
    </row>
    <row r="312" spans="2:65" s="1" customFormat="1" ht="22.5" customHeight="1" x14ac:dyDescent="0.35">
      <c r="B312" s="158"/>
      <c r="C312" s="196" t="s">
        <v>571</v>
      </c>
      <c r="D312" s="196" t="s">
        <v>202</v>
      </c>
      <c r="E312" s="197" t="s">
        <v>572</v>
      </c>
      <c r="F312" s="198" t="s">
        <v>573</v>
      </c>
      <c r="G312" s="199" t="s">
        <v>198</v>
      </c>
      <c r="H312" s="200">
        <v>12.276</v>
      </c>
      <c r="I312" s="201"/>
      <c r="J312" s="202">
        <f>ROUND(I312*H312,2)</f>
        <v>0</v>
      </c>
      <c r="K312" s="198" t="s">
        <v>135</v>
      </c>
      <c r="L312" s="203"/>
      <c r="M312" s="204" t="s">
        <v>3</v>
      </c>
      <c r="N312" s="205" t="s">
        <v>46</v>
      </c>
      <c r="O312" s="35"/>
      <c r="P312" s="168">
        <f>O312*H312</f>
        <v>0</v>
      </c>
      <c r="Q312" s="168">
        <v>1.1E-4</v>
      </c>
      <c r="R312" s="168">
        <f>Q312*H312</f>
        <v>1.3503600000000001E-3</v>
      </c>
      <c r="S312" s="168">
        <v>0</v>
      </c>
      <c r="T312" s="169">
        <f>S312*H312</f>
        <v>0</v>
      </c>
      <c r="AR312" s="17" t="s">
        <v>294</v>
      </c>
      <c r="AT312" s="17" t="s">
        <v>202</v>
      </c>
      <c r="AU312" s="17" t="s">
        <v>137</v>
      </c>
      <c r="AY312" s="17" t="s">
        <v>129</v>
      </c>
      <c r="BE312" s="170">
        <f>IF(N312="základní",J312,0)</f>
        <v>0</v>
      </c>
      <c r="BF312" s="170">
        <f>IF(N312="snížená",J312,0)</f>
        <v>0</v>
      </c>
      <c r="BG312" s="170">
        <f>IF(N312="zákl. přenesená",J312,0)</f>
        <v>0</v>
      </c>
      <c r="BH312" s="170">
        <f>IF(N312="sníž. přenesená",J312,0)</f>
        <v>0</v>
      </c>
      <c r="BI312" s="170">
        <f>IF(N312="nulová",J312,0)</f>
        <v>0</v>
      </c>
      <c r="BJ312" s="17" t="s">
        <v>137</v>
      </c>
      <c r="BK312" s="170">
        <f>ROUND(I312*H312,2)</f>
        <v>0</v>
      </c>
      <c r="BL312" s="17" t="s">
        <v>213</v>
      </c>
      <c r="BM312" s="17" t="s">
        <v>574</v>
      </c>
    </row>
    <row r="313" spans="2:65" s="1" customFormat="1" ht="19" x14ac:dyDescent="0.35">
      <c r="B313" s="34"/>
      <c r="D313" s="172" t="s">
        <v>227</v>
      </c>
      <c r="F313" s="206" t="s">
        <v>575</v>
      </c>
      <c r="I313" s="207"/>
      <c r="L313" s="34"/>
      <c r="M313" s="63"/>
      <c r="N313" s="35"/>
      <c r="O313" s="35"/>
      <c r="P313" s="35"/>
      <c r="Q313" s="35"/>
      <c r="R313" s="35"/>
      <c r="S313" s="35"/>
      <c r="T313" s="64"/>
      <c r="AT313" s="17" t="s">
        <v>227</v>
      </c>
      <c r="AU313" s="17" t="s">
        <v>137</v>
      </c>
    </row>
    <row r="314" spans="2:65" s="11" customFormat="1" ht="12" x14ac:dyDescent="0.35">
      <c r="B314" s="171"/>
      <c r="D314" s="181" t="s">
        <v>139</v>
      </c>
      <c r="F314" s="190" t="s">
        <v>576</v>
      </c>
      <c r="H314" s="191">
        <v>12.276</v>
      </c>
      <c r="I314" s="176"/>
      <c r="L314" s="171"/>
      <c r="M314" s="177"/>
      <c r="N314" s="178"/>
      <c r="O314" s="178"/>
      <c r="P314" s="178"/>
      <c r="Q314" s="178"/>
      <c r="R314" s="178"/>
      <c r="S314" s="178"/>
      <c r="T314" s="179"/>
      <c r="AT314" s="173" t="s">
        <v>139</v>
      </c>
      <c r="AU314" s="173" t="s">
        <v>137</v>
      </c>
      <c r="AV314" s="11" t="s">
        <v>137</v>
      </c>
      <c r="AW314" s="11" t="s">
        <v>4</v>
      </c>
      <c r="AX314" s="11" t="s">
        <v>22</v>
      </c>
      <c r="AY314" s="173" t="s">
        <v>129</v>
      </c>
    </row>
    <row r="315" spans="2:65" s="1" customFormat="1" ht="22.5" customHeight="1" x14ac:dyDescent="0.35">
      <c r="B315" s="158"/>
      <c r="C315" s="159" t="s">
        <v>577</v>
      </c>
      <c r="D315" s="159" t="s">
        <v>131</v>
      </c>
      <c r="E315" s="160" t="s">
        <v>578</v>
      </c>
      <c r="F315" s="161" t="s">
        <v>579</v>
      </c>
      <c r="G315" s="162" t="s">
        <v>198</v>
      </c>
      <c r="H315" s="163">
        <v>0.78800000000000003</v>
      </c>
      <c r="I315" s="164"/>
      <c r="J315" s="165">
        <f>ROUND(I315*H315,2)</f>
        <v>0</v>
      </c>
      <c r="K315" s="161" t="s">
        <v>135</v>
      </c>
      <c r="L315" s="34"/>
      <c r="M315" s="166" t="s">
        <v>3</v>
      </c>
      <c r="N315" s="167" t="s">
        <v>46</v>
      </c>
      <c r="O315" s="35"/>
      <c r="P315" s="168">
        <f>O315*H315</f>
        <v>0</v>
      </c>
      <c r="Q315" s="168">
        <v>1.1000000000000001E-3</v>
      </c>
      <c r="R315" s="168">
        <f>Q315*H315</f>
        <v>8.6680000000000004E-4</v>
      </c>
      <c r="S315" s="168">
        <v>0</v>
      </c>
      <c r="T315" s="169">
        <f>S315*H315</f>
        <v>0</v>
      </c>
      <c r="AR315" s="17" t="s">
        <v>136</v>
      </c>
      <c r="AT315" s="17" t="s">
        <v>131</v>
      </c>
      <c r="AU315" s="17" t="s">
        <v>137</v>
      </c>
      <c r="AY315" s="17" t="s">
        <v>129</v>
      </c>
      <c r="BE315" s="170">
        <f>IF(N315="základní",J315,0)</f>
        <v>0</v>
      </c>
      <c r="BF315" s="170">
        <f>IF(N315="snížená",J315,0)</f>
        <v>0</v>
      </c>
      <c r="BG315" s="170">
        <f>IF(N315="zákl. přenesená",J315,0)</f>
        <v>0</v>
      </c>
      <c r="BH315" s="170">
        <f>IF(N315="sníž. přenesená",J315,0)</f>
        <v>0</v>
      </c>
      <c r="BI315" s="170">
        <f>IF(N315="nulová",J315,0)</f>
        <v>0</v>
      </c>
      <c r="BJ315" s="17" t="s">
        <v>137</v>
      </c>
      <c r="BK315" s="170">
        <f>ROUND(I315*H315,2)</f>
        <v>0</v>
      </c>
      <c r="BL315" s="17" t="s">
        <v>136</v>
      </c>
      <c r="BM315" s="17" t="s">
        <v>580</v>
      </c>
    </row>
    <row r="316" spans="2:65" s="11" customFormat="1" ht="12" x14ac:dyDescent="0.35">
      <c r="B316" s="171"/>
      <c r="D316" s="181" t="s">
        <v>139</v>
      </c>
      <c r="E316" s="195" t="s">
        <v>3</v>
      </c>
      <c r="F316" s="190" t="s">
        <v>581</v>
      </c>
      <c r="H316" s="191">
        <v>0.78800000000000003</v>
      </c>
      <c r="I316" s="176"/>
      <c r="L316" s="171"/>
      <c r="M316" s="177"/>
      <c r="N316" s="178"/>
      <c r="O316" s="178"/>
      <c r="P316" s="178"/>
      <c r="Q316" s="178"/>
      <c r="R316" s="178"/>
      <c r="S316" s="178"/>
      <c r="T316" s="179"/>
      <c r="AT316" s="173" t="s">
        <v>139</v>
      </c>
      <c r="AU316" s="173" t="s">
        <v>137</v>
      </c>
      <c r="AV316" s="11" t="s">
        <v>137</v>
      </c>
      <c r="AW316" s="11" t="s">
        <v>37</v>
      </c>
      <c r="AX316" s="11" t="s">
        <v>22</v>
      </c>
      <c r="AY316" s="173" t="s">
        <v>129</v>
      </c>
    </row>
    <row r="317" spans="2:65" s="1" customFormat="1" ht="31.5" customHeight="1" x14ac:dyDescent="0.35">
      <c r="B317" s="158"/>
      <c r="C317" s="159" t="s">
        <v>582</v>
      </c>
      <c r="D317" s="159" t="s">
        <v>131</v>
      </c>
      <c r="E317" s="160" t="s">
        <v>583</v>
      </c>
      <c r="F317" s="161" t="s">
        <v>584</v>
      </c>
      <c r="G317" s="162" t="s">
        <v>173</v>
      </c>
      <c r="H317" s="163">
        <v>4.0000000000000001E-3</v>
      </c>
      <c r="I317" s="164"/>
      <c r="J317" s="165">
        <f>ROUND(I317*H317,2)</f>
        <v>0</v>
      </c>
      <c r="K317" s="161" t="s">
        <v>135</v>
      </c>
      <c r="L317" s="34"/>
      <c r="M317" s="166" t="s">
        <v>3</v>
      </c>
      <c r="N317" s="167" t="s">
        <v>46</v>
      </c>
      <c r="O317" s="35"/>
      <c r="P317" s="168">
        <f>O317*H317</f>
        <v>0</v>
      </c>
      <c r="Q317" s="168">
        <v>0</v>
      </c>
      <c r="R317" s="168">
        <f>Q317*H317</f>
        <v>0</v>
      </c>
      <c r="S317" s="168">
        <v>0</v>
      </c>
      <c r="T317" s="169">
        <f>S317*H317</f>
        <v>0</v>
      </c>
      <c r="AR317" s="17" t="s">
        <v>213</v>
      </c>
      <c r="AT317" s="17" t="s">
        <v>131</v>
      </c>
      <c r="AU317" s="17" t="s">
        <v>137</v>
      </c>
      <c r="AY317" s="17" t="s">
        <v>129</v>
      </c>
      <c r="BE317" s="170">
        <f>IF(N317="základní",J317,0)</f>
        <v>0</v>
      </c>
      <c r="BF317" s="170">
        <f>IF(N317="snížená",J317,0)</f>
        <v>0</v>
      </c>
      <c r="BG317" s="170">
        <f>IF(N317="zákl. přenesená",J317,0)</f>
        <v>0</v>
      </c>
      <c r="BH317" s="170">
        <f>IF(N317="sníž. přenesená",J317,0)</f>
        <v>0</v>
      </c>
      <c r="BI317" s="170">
        <f>IF(N317="nulová",J317,0)</f>
        <v>0</v>
      </c>
      <c r="BJ317" s="17" t="s">
        <v>137</v>
      </c>
      <c r="BK317" s="170">
        <f>ROUND(I317*H317,2)</f>
        <v>0</v>
      </c>
      <c r="BL317" s="17" t="s">
        <v>213</v>
      </c>
      <c r="BM317" s="17" t="s">
        <v>585</v>
      </c>
    </row>
    <row r="318" spans="2:65" s="10" customFormat="1" ht="29.9" customHeight="1" x14ac:dyDescent="0.35">
      <c r="B318" s="144"/>
      <c r="D318" s="155" t="s">
        <v>73</v>
      </c>
      <c r="E318" s="156" t="s">
        <v>586</v>
      </c>
      <c r="F318" s="156" t="s">
        <v>587</v>
      </c>
      <c r="I318" s="147"/>
      <c r="J318" s="157">
        <f>BK318</f>
        <v>0</v>
      </c>
      <c r="L318" s="144"/>
      <c r="M318" s="149"/>
      <c r="N318" s="150"/>
      <c r="O318" s="150"/>
      <c r="P318" s="151">
        <f>SUM(P319:P323)</f>
        <v>0</v>
      </c>
      <c r="Q318" s="150"/>
      <c r="R318" s="151">
        <f>SUM(R319:R323)</f>
        <v>0</v>
      </c>
      <c r="S318" s="150"/>
      <c r="T318" s="152">
        <f>SUM(T319:T323)</f>
        <v>0.75006000000000006</v>
      </c>
      <c r="AR318" s="145" t="s">
        <v>137</v>
      </c>
      <c r="AT318" s="153" t="s">
        <v>73</v>
      </c>
      <c r="AU318" s="153" t="s">
        <v>22</v>
      </c>
      <c r="AY318" s="145" t="s">
        <v>129</v>
      </c>
      <c r="BK318" s="154">
        <f>SUM(BK319:BK323)</f>
        <v>0</v>
      </c>
    </row>
    <row r="319" spans="2:65" s="1" customFormat="1" ht="22.5" customHeight="1" x14ac:dyDescent="0.35">
      <c r="B319" s="158"/>
      <c r="C319" s="159" t="s">
        <v>588</v>
      </c>
      <c r="D319" s="159" t="s">
        <v>131</v>
      </c>
      <c r="E319" s="160" t="s">
        <v>589</v>
      </c>
      <c r="F319" s="161" t="s">
        <v>590</v>
      </c>
      <c r="G319" s="162" t="s">
        <v>198</v>
      </c>
      <c r="H319" s="163">
        <v>32.99</v>
      </c>
      <c r="I319" s="164"/>
      <c r="J319" s="165">
        <f>ROUND(I319*H319,2)</f>
        <v>0</v>
      </c>
      <c r="K319" s="161" t="s">
        <v>135</v>
      </c>
      <c r="L319" s="34"/>
      <c r="M319" s="166" t="s">
        <v>3</v>
      </c>
      <c r="N319" s="167" t="s">
        <v>46</v>
      </c>
      <c r="O319" s="35"/>
      <c r="P319" s="168">
        <f>O319*H319</f>
        <v>0</v>
      </c>
      <c r="Q319" s="168">
        <v>0</v>
      </c>
      <c r="R319" s="168">
        <f>Q319*H319</f>
        <v>0</v>
      </c>
      <c r="S319" s="168">
        <v>1.7999999999999999E-2</v>
      </c>
      <c r="T319" s="169">
        <f>S319*H319</f>
        <v>0.59382000000000001</v>
      </c>
      <c r="AR319" s="17" t="s">
        <v>213</v>
      </c>
      <c r="AT319" s="17" t="s">
        <v>131</v>
      </c>
      <c r="AU319" s="17" t="s">
        <v>137</v>
      </c>
      <c r="AY319" s="17" t="s">
        <v>129</v>
      </c>
      <c r="BE319" s="170">
        <f>IF(N319="základní",J319,0)</f>
        <v>0</v>
      </c>
      <c r="BF319" s="170">
        <f>IF(N319="snížená",J319,0)</f>
        <v>0</v>
      </c>
      <c r="BG319" s="170">
        <f>IF(N319="zákl. přenesená",J319,0)</f>
        <v>0</v>
      </c>
      <c r="BH319" s="170">
        <f>IF(N319="sníž. přenesená",J319,0)</f>
        <v>0</v>
      </c>
      <c r="BI319" s="170">
        <f>IF(N319="nulová",J319,0)</f>
        <v>0</v>
      </c>
      <c r="BJ319" s="17" t="s">
        <v>137</v>
      </c>
      <c r="BK319" s="170">
        <f>ROUND(I319*H319,2)</f>
        <v>0</v>
      </c>
      <c r="BL319" s="17" t="s">
        <v>213</v>
      </c>
      <c r="BM319" s="17" t="s">
        <v>591</v>
      </c>
    </row>
    <row r="320" spans="2:65" s="11" customFormat="1" ht="12" x14ac:dyDescent="0.35">
      <c r="B320" s="171"/>
      <c r="D320" s="181" t="s">
        <v>139</v>
      </c>
      <c r="E320" s="195" t="s">
        <v>3</v>
      </c>
      <c r="F320" s="190" t="s">
        <v>592</v>
      </c>
      <c r="H320" s="191">
        <v>32.99</v>
      </c>
      <c r="I320" s="176"/>
      <c r="L320" s="171"/>
      <c r="M320" s="177"/>
      <c r="N320" s="178"/>
      <c r="O320" s="178"/>
      <c r="P320" s="178"/>
      <c r="Q320" s="178"/>
      <c r="R320" s="178"/>
      <c r="S320" s="178"/>
      <c r="T320" s="179"/>
      <c r="AT320" s="173" t="s">
        <v>139</v>
      </c>
      <c r="AU320" s="173" t="s">
        <v>137</v>
      </c>
      <c r="AV320" s="11" t="s">
        <v>137</v>
      </c>
      <c r="AW320" s="11" t="s">
        <v>37</v>
      </c>
      <c r="AX320" s="11" t="s">
        <v>22</v>
      </c>
      <c r="AY320" s="173" t="s">
        <v>129</v>
      </c>
    </row>
    <row r="321" spans="2:65" s="1" customFormat="1" ht="22.5" customHeight="1" x14ac:dyDescent="0.35">
      <c r="B321" s="158"/>
      <c r="C321" s="159" t="s">
        <v>593</v>
      </c>
      <c r="D321" s="159" t="s">
        <v>131</v>
      </c>
      <c r="E321" s="160" t="s">
        <v>594</v>
      </c>
      <c r="F321" s="161" t="s">
        <v>595</v>
      </c>
      <c r="G321" s="162" t="s">
        <v>198</v>
      </c>
      <c r="H321" s="163">
        <v>11.16</v>
      </c>
      <c r="I321" s="164"/>
      <c r="J321" s="165">
        <f>ROUND(I321*H321,2)</f>
        <v>0</v>
      </c>
      <c r="K321" s="161" t="s">
        <v>135</v>
      </c>
      <c r="L321" s="34"/>
      <c r="M321" s="166" t="s">
        <v>3</v>
      </c>
      <c r="N321" s="167" t="s">
        <v>46</v>
      </c>
      <c r="O321" s="35"/>
      <c r="P321" s="168">
        <f>O321*H321</f>
        <v>0</v>
      </c>
      <c r="Q321" s="168">
        <v>0</v>
      </c>
      <c r="R321" s="168">
        <f>Q321*H321</f>
        <v>0</v>
      </c>
      <c r="S321" s="168">
        <v>1.4E-2</v>
      </c>
      <c r="T321" s="169">
        <f>S321*H321</f>
        <v>0.15624000000000002</v>
      </c>
      <c r="AR321" s="17" t="s">
        <v>213</v>
      </c>
      <c r="AT321" s="17" t="s">
        <v>131</v>
      </c>
      <c r="AU321" s="17" t="s">
        <v>137</v>
      </c>
      <c r="AY321" s="17" t="s">
        <v>129</v>
      </c>
      <c r="BE321" s="170">
        <f>IF(N321="základní",J321,0)</f>
        <v>0</v>
      </c>
      <c r="BF321" s="170">
        <f>IF(N321="snížená",J321,0)</f>
        <v>0</v>
      </c>
      <c r="BG321" s="170">
        <f>IF(N321="zákl. přenesená",J321,0)</f>
        <v>0</v>
      </c>
      <c r="BH321" s="170">
        <f>IF(N321="sníž. přenesená",J321,0)</f>
        <v>0</v>
      </c>
      <c r="BI321" s="170">
        <f>IF(N321="nulová",J321,0)</f>
        <v>0</v>
      </c>
      <c r="BJ321" s="17" t="s">
        <v>137</v>
      </c>
      <c r="BK321" s="170">
        <f>ROUND(I321*H321,2)</f>
        <v>0</v>
      </c>
      <c r="BL321" s="17" t="s">
        <v>213</v>
      </c>
      <c r="BM321" s="17" t="s">
        <v>596</v>
      </c>
    </row>
    <row r="322" spans="2:65" s="11" customFormat="1" ht="12" x14ac:dyDescent="0.35">
      <c r="B322" s="171"/>
      <c r="D322" s="181" t="s">
        <v>139</v>
      </c>
      <c r="E322" s="195" t="s">
        <v>3</v>
      </c>
      <c r="F322" s="190" t="s">
        <v>597</v>
      </c>
      <c r="H322" s="191">
        <v>11.16</v>
      </c>
      <c r="I322" s="176"/>
      <c r="L322" s="171"/>
      <c r="M322" s="177"/>
      <c r="N322" s="178"/>
      <c r="O322" s="178"/>
      <c r="P322" s="178"/>
      <c r="Q322" s="178"/>
      <c r="R322" s="178"/>
      <c r="S322" s="178"/>
      <c r="T322" s="179"/>
      <c r="AT322" s="173" t="s">
        <v>139</v>
      </c>
      <c r="AU322" s="173" t="s">
        <v>137</v>
      </c>
      <c r="AV322" s="11" t="s">
        <v>137</v>
      </c>
      <c r="AW322" s="11" t="s">
        <v>37</v>
      </c>
      <c r="AX322" s="11" t="s">
        <v>22</v>
      </c>
      <c r="AY322" s="173" t="s">
        <v>129</v>
      </c>
    </row>
    <row r="323" spans="2:65" s="1" customFormat="1" ht="31.5" customHeight="1" x14ac:dyDescent="0.35">
      <c r="B323" s="158"/>
      <c r="C323" s="159" t="s">
        <v>598</v>
      </c>
      <c r="D323" s="159" t="s">
        <v>131</v>
      </c>
      <c r="E323" s="160" t="s">
        <v>599</v>
      </c>
      <c r="F323" s="161" t="s">
        <v>600</v>
      </c>
      <c r="G323" s="162" t="s">
        <v>173</v>
      </c>
      <c r="H323" s="163">
        <v>0</v>
      </c>
      <c r="I323" s="164"/>
      <c r="J323" s="165">
        <f>ROUND(I323*H323,2)</f>
        <v>0</v>
      </c>
      <c r="K323" s="161" t="s">
        <v>135</v>
      </c>
      <c r="L323" s="34"/>
      <c r="M323" s="166" t="s">
        <v>3</v>
      </c>
      <c r="N323" s="167" t="s">
        <v>46</v>
      </c>
      <c r="O323" s="35"/>
      <c r="P323" s="168">
        <f>O323*H323</f>
        <v>0</v>
      </c>
      <c r="Q323" s="168">
        <v>0</v>
      </c>
      <c r="R323" s="168">
        <f>Q323*H323</f>
        <v>0</v>
      </c>
      <c r="S323" s="168">
        <v>0</v>
      </c>
      <c r="T323" s="169">
        <f>S323*H323</f>
        <v>0</v>
      </c>
      <c r="AR323" s="17" t="s">
        <v>213</v>
      </c>
      <c r="AT323" s="17" t="s">
        <v>131</v>
      </c>
      <c r="AU323" s="17" t="s">
        <v>137</v>
      </c>
      <c r="AY323" s="17" t="s">
        <v>129</v>
      </c>
      <c r="BE323" s="170">
        <f>IF(N323="základní",J323,0)</f>
        <v>0</v>
      </c>
      <c r="BF323" s="170">
        <f>IF(N323="snížená",J323,0)</f>
        <v>0</v>
      </c>
      <c r="BG323" s="170">
        <f>IF(N323="zákl. přenesená",J323,0)</f>
        <v>0</v>
      </c>
      <c r="BH323" s="170">
        <f>IF(N323="sníž. přenesená",J323,0)</f>
        <v>0</v>
      </c>
      <c r="BI323" s="170">
        <f>IF(N323="nulová",J323,0)</f>
        <v>0</v>
      </c>
      <c r="BJ323" s="17" t="s">
        <v>137</v>
      </c>
      <c r="BK323" s="170">
        <f>ROUND(I323*H323,2)</f>
        <v>0</v>
      </c>
      <c r="BL323" s="17" t="s">
        <v>213</v>
      </c>
      <c r="BM323" s="17" t="s">
        <v>601</v>
      </c>
    </row>
    <row r="324" spans="2:65" s="10" customFormat="1" ht="29.9" customHeight="1" x14ac:dyDescent="0.35">
      <c r="B324" s="144"/>
      <c r="D324" s="155" t="s">
        <v>73</v>
      </c>
      <c r="E324" s="156" t="s">
        <v>602</v>
      </c>
      <c r="F324" s="156" t="s">
        <v>603</v>
      </c>
      <c r="I324" s="147"/>
      <c r="J324" s="157">
        <f>BK324</f>
        <v>0</v>
      </c>
      <c r="L324" s="144"/>
      <c r="M324" s="149"/>
      <c r="N324" s="150"/>
      <c r="O324" s="150"/>
      <c r="P324" s="151">
        <f>SUM(P325:P329)</f>
        <v>0</v>
      </c>
      <c r="Q324" s="150"/>
      <c r="R324" s="151">
        <f>SUM(R325:R329)</f>
        <v>0.55912499999999998</v>
      </c>
      <c r="S324" s="150"/>
      <c r="T324" s="152">
        <f>SUM(T325:T329)</f>
        <v>0</v>
      </c>
      <c r="AR324" s="145" t="s">
        <v>137</v>
      </c>
      <c r="AT324" s="153" t="s">
        <v>73</v>
      </c>
      <c r="AU324" s="153" t="s">
        <v>22</v>
      </c>
      <c r="AY324" s="145" t="s">
        <v>129</v>
      </c>
      <c r="BK324" s="154">
        <f>SUM(BK325:BK329)</f>
        <v>0</v>
      </c>
    </row>
    <row r="325" spans="2:65" s="1" customFormat="1" ht="31.5" customHeight="1" x14ac:dyDescent="0.35">
      <c r="B325" s="158"/>
      <c r="C325" s="159" t="s">
        <v>604</v>
      </c>
      <c r="D325" s="159" t="s">
        <v>131</v>
      </c>
      <c r="E325" s="160" t="s">
        <v>605</v>
      </c>
      <c r="F325" s="161" t="s">
        <v>606</v>
      </c>
      <c r="G325" s="162" t="s">
        <v>198</v>
      </c>
      <c r="H325" s="163">
        <v>37.5</v>
      </c>
      <c r="I325" s="164"/>
      <c r="J325" s="165">
        <f>ROUND(I325*H325,2)</f>
        <v>0</v>
      </c>
      <c r="K325" s="161" t="s">
        <v>135</v>
      </c>
      <c r="L325" s="34"/>
      <c r="M325" s="166" t="s">
        <v>3</v>
      </c>
      <c r="N325" s="167" t="s">
        <v>46</v>
      </c>
      <c r="O325" s="35"/>
      <c r="P325" s="168">
        <f>O325*H325</f>
        <v>0</v>
      </c>
      <c r="Q325" s="168">
        <v>1.491E-2</v>
      </c>
      <c r="R325" s="168">
        <f>Q325*H325</f>
        <v>0.55912499999999998</v>
      </c>
      <c r="S325" s="168">
        <v>0</v>
      </c>
      <c r="T325" s="169">
        <f>S325*H325</f>
        <v>0</v>
      </c>
      <c r="AR325" s="17" t="s">
        <v>213</v>
      </c>
      <c r="AT325" s="17" t="s">
        <v>131</v>
      </c>
      <c r="AU325" s="17" t="s">
        <v>137</v>
      </c>
      <c r="AY325" s="17" t="s">
        <v>129</v>
      </c>
      <c r="BE325" s="170">
        <f>IF(N325="základní",J325,0)</f>
        <v>0</v>
      </c>
      <c r="BF325" s="170">
        <f>IF(N325="snížená",J325,0)</f>
        <v>0</v>
      </c>
      <c r="BG325" s="170">
        <f>IF(N325="zákl. přenesená",J325,0)</f>
        <v>0</v>
      </c>
      <c r="BH325" s="170">
        <f>IF(N325="sníž. přenesená",J325,0)</f>
        <v>0</v>
      </c>
      <c r="BI325" s="170">
        <f>IF(N325="nulová",J325,0)</f>
        <v>0</v>
      </c>
      <c r="BJ325" s="17" t="s">
        <v>137</v>
      </c>
      <c r="BK325" s="170">
        <f>ROUND(I325*H325,2)</f>
        <v>0</v>
      </c>
      <c r="BL325" s="17" t="s">
        <v>213</v>
      </c>
      <c r="BM325" s="17" t="s">
        <v>607</v>
      </c>
    </row>
    <row r="326" spans="2:65" s="11" customFormat="1" ht="12" x14ac:dyDescent="0.35">
      <c r="B326" s="171"/>
      <c r="D326" s="172" t="s">
        <v>139</v>
      </c>
      <c r="E326" s="173" t="s">
        <v>3</v>
      </c>
      <c r="F326" s="174" t="s">
        <v>608</v>
      </c>
      <c r="H326" s="175">
        <v>28.76</v>
      </c>
      <c r="I326" s="176"/>
      <c r="L326" s="171"/>
      <c r="M326" s="177"/>
      <c r="N326" s="178"/>
      <c r="O326" s="178"/>
      <c r="P326" s="178"/>
      <c r="Q326" s="178"/>
      <c r="R326" s="178"/>
      <c r="S326" s="178"/>
      <c r="T326" s="179"/>
      <c r="AT326" s="173" t="s">
        <v>139</v>
      </c>
      <c r="AU326" s="173" t="s">
        <v>137</v>
      </c>
      <c r="AV326" s="11" t="s">
        <v>137</v>
      </c>
      <c r="AW326" s="11" t="s">
        <v>37</v>
      </c>
      <c r="AX326" s="11" t="s">
        <v>74</v>
      </c>
      <c r="AY326" s="173" t="s">
        <v>129</v>
      </c>
    </row>
    <row r="327" spans="2:65" s="11" customFormat="1" ht="12" x14ac:dyDescent="0.35">
      <c r="B327" s="171"/>
      <c r="D327" s="172" t="s">
        <v>139</v>
      </c>
      <c r="E327" s="173" t="s">
        <v>3</v>
      </c>
      <c r="F327" s="174" t="s">
        <v>609</v>
      </c>
      <c r="H327" s="175">
        <v>8.74</v>
      </c>
      <c r="I327" s="176"/>
      <c r="L327" s="171"/>
      <c r="M327" s="177"/>
      <c r="N327" s="178"/>
      <c r="O327" s="178"/>
      <c r="P327" s="178"/>
      <c r="Q327" s="178"/>
      <c r="R327" s="178"/>
      <c r="S327" s="178"/>
      <c r="T327" s="179"/>
      <c r="AT327" s="173" t="s">
        <v>139</v>
      </c>
      <c r="AU327" s="173" t="s">
        <v>137</v>
      </c>
      <c r="AV327" s="11" t="s">
        <v>137</v>
      </c>
      <c r="AW327" s="11" t="s">
        <v>37</v>
      </c>
      <c r="AX327" s="11" t="s">
        <v>74</v>
      </c>
      <c r="AY327" s="173" t="s">
        <v>129</v>
      </c>
    </row>
    <row r="328" spans="2:65" s="12" customFormat="1" ht="12" x14ac:dyDescent="0.35">
      <c r="B328" s="180"/>
      <c r="D328" s="181" t="s">
        <v>139</v>
      </c>
      <c r="E328" s="182" t="s">
        <v>3</v>
      </c>
      <c r="F328" s="183" t="s">
        <v>142</v>
      </c>
      <c r="H328" s="184">
        <v>37.5</v>
      </c>
      <c r="I328" s="185"/>
      <c r="L328" s="180"/>
      <c r="M328" s="186"/>
      <c r="N328" s="187"/>
      <c r="O328" s="187"/>
      <c r="P328" s="187"/>
      <c r="Q328" s="187"/>
      <c r="R328" s="187"/>
      <c r="S328" s="187"/>
      <c r="T328" s="188"/>
      <c r="AT328" s="189" t="s">
        <v>139</v>
      </c>
      <c r="AU328" s="189" t="s">
        <v>137</v>
      </c>
      <c r="AV328" s="12" t="s">
        <v>136</v>
      </c>
      <c r="AW328" s="12" t="s">
        <v>37</v>
      </c>
      <c r="AX328" s="12" t="s">
        <v>22</v>
      </c>
      <c r="AY328" s="189" t="s">
        <v>129</v>
      </c>
    </row>
    <row r="329" spans="2:65" s="1" customFormat="1" ht="44.25" customHeight="1" x14ac:dyDescent="0.35">
      <c r="B329" s="158"/>
      <c r="C329" s="159" t="s">
        <v>610</v>
      </c>
      <c r="D329" s="159" t="s">
        <v>131</v>
      </c>
      <c r="E329" s="160" t="s">
        <v>611</v>
      </c>
      <c r="F329" s="161" t="s">
        <v>612</v>
      </c>
      <c r="G329" s="162" t="s">
        <v>173</v>
      </c>
      <c r="H329" s="163">
        <v>0.55900000000000005</v>
      </c>
      <c r="I329" s="164"/>
      <c r="J329" s="165">
        <f>ROUND(I329*H329,2)</f>
        <v>0</v>
      </c>
      <c r="K329" s="161" t="s">
        <v>135</v>
      </c>
      <c r="L329" s="34"/>
      <c r="M329" s="166" t="s">
        <v>3</v>
      </c>
      <c r="N329" s="167" t="s">
        <v>46</v>
      </c>
      <c r="O329" s="35"/>
      <c r="P329" s="168">
        <f>O329*H329</f>
        <v>0</v>
      </c>
      <c r="Q329" s="168">
        <v>0</v>
      </c>
      <c r="R329" s="168">
        <f>Q329*H329</f>
        <v>0</v>
      </c>
      <c r="S329" s="168">
        <v>0</v>
      </c>
      <c r="T329" s="169">
        <f>S329*H329</f>
        <v>0</v>
      </c>
      <c r="AR329" s="17" t="s">
        <v>213</v>
      </c>
      <c r="AT329" s="17" t="s">
        <v>131</v>
      </c>
      <c r="AU329" s="17" t="s">
        <v>137</v>
      </c>
      <c r="AY329" s="17" t="s">
        <v>129</v>
      </c>
      <c r="BE329" s="170">
        <f>IF(N329="základní",J329,0)</f>
        <v>0</v>
      </c>
      <c r="BF329" s="170">
        <f>IF(N329="snížená",J329,0)</f>
        <v>0</v>
      </c>
      <c r="BG329" s="170">
        <f>IF(N329="zákl. přenesená",J329,0)</f>
        <v>0</v>
      </c>
      <c r="BH329" s="170">
        <f>IF(N329="sníž. přenesená",J329,0)</f>
        <v>0</v>
      </c>
      <c r="BI329" s="170">
        <f>IF(N329="nulová",J329,0)</f>
        <v>0</v>
      </c>
      <c r="BJ329" s="17" t="s">
        <v>137</v>
      </c>
      <c r="BK329" s="170">
        <f>ROUND(I329*H329,2)</f>
        <v>0</v>
      </c>
      <c r="BL329" s="17" t="s">
        <v>213</v>
      </c>
      <c r="BM329" s="17" t="s">
        <v>613</v>
      </c>
    </row>
    <row r="330" spans="2:65" s="10" customFormat="1" ht="29.9" customHeight="1" x14ac:dyDescent="0.35">
      <c r="B330" s="144"/>
      <c r="D330" s="155" t="s">
        <v>73</v>
      </c>
      <c r="E330" s="156" t="s">
        <v>614</v>
      </c>
      <c r="F330" s="156" t="s">
        <v>615</v>
      </c>
      <c r="I330" s="147"/>
      <c r="J330" s="157">
        <f>BK330</f>
        <v>0</v>
      </c>
      <c r="L330" s="144"/>
      <c r="M330" s="149"/>
      <c r="N330" s="150"/>
      <c r="O330" s="150"/>
      <c r="P330" s="151">
        <f>SUM(P331:P346)</f>
        <v>0</v>
      </c>
      <c r="Q330" s="150"/>
      <c r="R330" s="151">
        <f>SUM(R331:R346)</f>
        <v>0.139349</v>
      </c>
      <c r="S330" s="150"/>
      <c r="T330" s="152">
        <f>SUM(T331:T346)</f>
        <v>1.3193000000000002E-2</v>
      </c>
      <c r="AR330" s="145" t="s">
        <v>137</v>
      </c>
      <c r="AT330" s="153" t="s">
        <v>73</v>
      </c>
      <c r="AU330" s="153" t="s">
        <v>22</v>
      </c>
      <c r="AY330" s="145" t="s">
        <v>129</v>
      </c>
      <c r="BK330" s="154">
        <f>SUM(BK331:BK346)</f>
        <v>0</v>
      </c>
    </row>
    <row r="331" spans="2:65" s="1" customFormat="1" ht="22.5" customHeight="1" x14ac:dyDescent="0.35">
      <c r="B331" s="158"/>
      <c r="C331" s="159" t="s">
        <v>616</v>
      </c>
      <c r="D331" s="159" t="s">
        <v>131</v>
      </c>
      <c r="E331" s="160" t="s">
        <v>617</v>
      </c>
      <c r="F331" s="161" t="s">
        <v>618</v>
      </c>
      <c r="G331" s="162" t="s">
        <v>463</v>
      </c>
      <c r="H331" s="163">
        <v>7.9</v>
      </c>
      <c r="I331" s="164"/>
      <c r="J331" s="165">
        <f>ROUND(I331*H331,2)</f>
        <v>0</v>
      </c>
      <c r="K331" s="161" t="s">
        <v>135</v>
      </c>
      <c r="L331" s="34"/>
      <c r="M331" s="166" t="s">
        <v>3</v>
      </c>
      <c r="N331" s="167" t="s">
        <v>46</v>
      </c>
      <c r="O331" s="35"/>
      <c r="P331" s="168">
        <f>O331*H331</f>
        <v>0</v>
      </c>
      <c r="Q331" s="168">
        <v>0</v>
      </c>
      <c r="R331" s="168">
        <f>Q331*H331</f>
        <v>0</v>
      </c>
      <c r="S331" s="168">
        <v>1.67E-3</v>
      </c>
      <c r="T331" s="169">
        <f>S331*H331</f>
        <v>1.3193000000000002E-2</v>
      </c>
      <c r="AR331" s="17" t="s">
        <v>213</v>
      </c>
      <c r="AT331" s="17" t="s">
        <v>131</v>
      </c>
      <c r="AU331" s="17" t="s">
        <v>137</v>
      </c>
      <c r="AY331" s="17" t="s">
        <v>129</v>
      </c>
      <c r="BE331" s="170">
        <f>IF(N331="základní",J331,0)</f>
        <v>0</v>
      </c>
      <c r="BF331" s="170">
        <f>IF(N331="snížená",J331,0)</f>
        <v>0</v>
      </c>
      <c r="BG331" s="170">
        <f>IF(N331="zákl. přenesená",J331,0)</f>
        <v>0</v>
      </c>
      <c r="BH331" s="170">
        <f>IF(N331="sníž. přenesená",J331,0)</f>
        <v>0</v>
      </c>
      <c r="BI331" s="170">
        <f>IF(N331="nulová",J331,0)</f>
        <v>0</v>
      </c>
      <c r="BJ331" s="17" t="s">
        <v>137</v>
      </c>
      <c r="BK331" s="170">
        <f>ROUND(I331*H331,2)</f>
        <v>0</v>
      </c>
      <c r="BL331" s="17" t="s">
        <v>213</v>
      </c>
      <c r="BM331" s="17" t="s">
        <v>619</v>
      </c>
    </row>
    <row r="332" spans="2:65" s="11" customFormat="1" ht="12" x14ac:dyDescent="0.35">
      <c r="B332" s="171"/>
      <c r="D332" s="172" t="s">
        <v>139</v>
      </c>
      <c r="E332" s="173" t="s">
        <v>3</v>
      </c>
      <c r="F332" s="174" t="s">
        <v>620</v>
      </c>
      <c r="H332" s="175">
        <v>1.4</v>
      </c>
      <c r="I332" s="176"/>
      <c r="L332" s="171"/>
      <c r="M332" s="177"/>
      <c r="N332" s="178"/>
      <c r="O332" s="178"/>
      <c r="P332" s="178"/>
      <c r="Q332" s="178"/>
      <c r="R332" s="178"/>
      <c r="S332" s="178"/>
      <c r="T332" s="179"/>
      <c r="AT332" s="173" t="s">
        <v>139</v>
      </c>
      <c r="AU332" s="173" t="s">
        <v>137</v>
      </c>
      <c r="AV332" s="11" t="s">
        <v>137</v>
      </c>
      <c r="AW332" s="11" t="s">
        <v>37</v>
      </c>
      <c r="AX332" s="11" t="s">
        <v>74</v>
      </c>
      <c r="AY332" s="173" t="s">
        <v>129</v>
      </c>
    </row>
    <row r="333" spans="2:65" s="11" customFormat="1" ht="12" x14ac:dyDescent="0.35">
      <c r="B333" s="171"/>
      <c r="D333" s="172" t="s">
        <v>139</v>
      </c>
      <c r="E333" s="173" t="s">
        <v>3</v>
      </c>
      <c r="F333" s="174" t="s">
        <v>621</v>
      </c>
      <c r="H333" s="175">
        <v>3</v>
      </c>
      <c r="I333" s="176"/>
      <c r="L333" s="171"/>
      <c r="M333" s="177"/>
      <c r="N333" s="178"/>
      <c r="O333" s="178"/>
      <c r="P333" s="178"/>
      <c r="Q333" s="178"/>
      <c r="R333" s="178"/>
      <c r="S333" s="178"/>
      <c r="T333" s="179"/>
      <c r="AT333" s="173" t="s">
        <v>139</v>
      </c>
      <c r="AU333" s="173" t="s">
        <v>137</v>
      </c>
      <c r="AV333" s="11" t="s">
        <v>137</v>
      </c>
      <c r="AW333" s="11" t="s">
        <v>37</v>
      </c>
      <c r="AX333" s="11" t="s">
        <v>74</v>
      </c>
      <c r="AY333" s="173" t="s">
        <v>129</v>
      </c>
    </row>
    <row r="334" spans="2:65" s="11" customFormat="1" ht="12" x14ac:dyDescent="0.35">
      <c r="B334" s="171"/>
      <c r="D334" s="172" t="s">
        <v>139</v>
      </c>
      <c r="E334" s="173" t="s">
        <v>3</v>
      </c>
      <c r="F334" s="174" t="s">
        <v>622</v>
      </c>
      <c r="H334" s="175">
        <v>3.5</v>
      </c>
      <c r="I334" s="176"/>
      <c r="L334" s="171"/>
      <c r="M334" s="177"/>
      <c r="N334" s="178"/>
      <c r="O334" s="178"/>
      <c r="P334" s="178"/>
      <c r="Q334" s="178"/>
      <c r="R334" s="178"/>
      <c r="S334" s="178"/>
      <c r="T334" s="179"/>
      <c r="AT334" s="173" t="s">
        <v>139</v>
      </c>
      <c r="AU334" s="173" t="s">
        <v>137</v>
      </c>
      <c r="AV334" s="11" t="s">
        <v>137</v>
      </c>
      <c r="AW334" s="11" t="s">
        <v>37</v>
      </c>
      <c r="AX334" s="11" t="s">
        <v>74</v>
      </c>
      <c r="AY334" s="173" t="s">
        <v>129</v>
      </c>
    </row>
    <row r="335" spans="2:65" s="12" customFormat="1" ht="12" x14ac:dyDescent="0.35">
      <c r="B335" s="180"/>
      <c r="D335" s="181" t="s">
        <v>139</v>
      </c>
      <c r="E335" s="182" t="s">
        <v>3</v>
      </c>
      <c r="F335" s="183" t="s">
        <v>142</v>
      </c>
      <c r="H335" s="184">
        <v>7.9</v>
      </c>
      <c r="I335" s="185"/>
      <c r="L335" s="180"/>
      <c r="M335" s="186"/>
      <c r="N335" s="187"/>
      <c r="O335" s="187"/>
      <c r="P335" s="187"/>
      <c r="Q335" s="187"/>
      <c r="R335" s="187"/>
      <c r="S335" s="187"/>
      <c r="T335" s="188"/>
      <c r="AT335" s="189" t="s">
        <v>139</v>
      </c>
      <c r="AU335" s="189" t="s">
        <v>137</v>
      </c>
      <c r="AV335" s="12" t="s">
        <v>136</v>
      </c>
      <c r="AW335" s="12" t="s">
        <v>37</v>
      </c>
      <c r="AX335" s="12" t="s">
        <v>22</v>
      </c>
      <c r="AY335" s="189" t="s">
        <v>129</v>
      </c>
    </row>
    <row r="336" spans="2:65" s="1" customFormat="1" ht="22.5" customHeight="1" x14ac:dyDescent="0.35">
      <c r="B336" s="158"/>
      <c r="C336" s="159" t="s">
        <v>623</v>
      </c>
      <c r="D336" s="159" t="s">
        <v>131</v>
      </c>
      <c r="E336" s="160" t="s">
        <v>624</v>
      </c>
      <c r="F336" s="161" t="s">
        <v>625</v>
      </c>
      <c r="G336" s="162" t="s">
        <v>463</v>
      </c>
      <c r="H336" s="163">
        <v>31.6</v>
      </c>
      <c r="I336" s="164"/>
      <c r="J336" s="165">
        <f>ROUND(I336*H336,2)</f>
        <v>0</v>
      </c>
      <c r="K336" s="161" t="s">
        <v>135</v>
      </c>
      <c r="L336" s="34"/>
      <c r="M336" s="166" t="s">
        <v>3</v>
      </c>
      <c r="N336" s="167" t="s">
        <v>46</v>
      </c>
      <c r="O336" s="35"/>
      <c r="P336" s="168">
        <f>O336*H336</f>
        <v>0</v>
      </c>
      <c r="Q336" s="168">
        <v>3.8300000000000001E-3</v>
      </c>
      <c r="R336" s="168">
        <f>Q336*H336</f>
        <v>0.12102800000000001</v>
      </c>
      <c r="S336" s="168">
        <v>0</v>
      </c>
      <c r="T336" s="169">
        <f>S336*H336</f>
        <v>0</v>
      </c>
      <c r="AR336" s="17" t="s">
        <v>213</v>
      </c>
      <c r="AT336" s="17" t="s">
        <v>131</v>
      </c>
      <c r="AU336" s="17" t="s">
        <v>137</v>
      </c>
      <c r="AY336" s="17" t="s">
        <v>129</v>
      </c>
      <c r="BE336" s="170">
        <f>IF(N336="základní",J336,0)</f>
        <v>0</v>
      </c>
      <c r="BF336" s="170">
        <f>IF(N336="snížená",J336,0)</f>
        <v>0</v>
      </c>
      <c r="BG336" s="170">
        <f>IF(N336="zákl. přenesená",J336,0)</f>
        <v>0</v>
      </c>
      <c r="BH336" s="170">
        <f>IF(N336="sníž. přenesená",J336,0)</f>
        <v>0</v>
      </c>
      <c r="BI336" s="170">
        <f>IF(N336="nulová",J336,0)</f>
        <v>0</v>
      </c>
      <c r="BJ336" s="17" t="s">
        <v>137</v>
      </c>
      <c r="BK336" s="170">
        <f>ROUND(I336*H336,2)</f>
        <v>0</v>
      </c>
      <c r="BL336" s="17" t="s">
        <v>213</v>
      </c>
      <c r="BM336" s="17" t="s">
        <v>626</v>
      </c>
    </row>
    <row r="337" spans="2:65" s="1" customFormat="1" ht="38" x14ac:dyDescent="0.35">
      <c r="B337" s="34"/>
      <c r="D337" s="172" t="s">
        <v>265</v>
      </c>
      <c r="F337" s="206" t="s">
        <v>627</v>
      </c>
      <c r="I337" s="207"/>
      <c r="L337" s="34"/>
      <c r="M337" s="63"/>
      <c r="N337" s="35"/>
      <c r="O337" s="35"/>
      <c r="P337" s="35"/>
      <c r="Q337" s="35"/>
      <c r="R337" s="35"/>
      <c r="S337" s="35"/>
      <c r="T337" s="64"/>
      <c r="AT337" s="17" t="s">
        <v>265</v>
      </c>
      <c r="AU337" s="17" t="s">
        <v>137</v>
      </c>
    </row>
    <row r="338" spans="2:65" s="13" customFormat="1" ht="12" x14ac:dyDescent="0.35">
      <c r="B338" s="208"/>
      <c r="D338" s="172" t="s">
        <v>139</v>
      </c>
      <c r="E338" s="209" t="s">
        <v>3</v>
      </c>
      <c r="F338" s="210" t="s">
        <v>628</v>
      </c>
      <c r="H338" s="211" t="s">
        <v>3</v>
      </c>
      <c r="I338" s="212"/>
      <c r="L338" s="208"/>
      <c r="M338" s="213"/>
      <c r="N338" s="214"/>
      <c r="O338" s="214"/>
      <c r="P338" s="214"/>
      <c r="Q338" s="214"/>
      <c r="R338" s="214"/>
      <c r="S338" s="214"/>
      <c r="T338" s="215"/>
      <c r="AT338" s="211" t="s">
        <v>139</v>
      </c>
      <c r="AU338" s="211" t="s">
        <v>137</v>
      </c>
      <c r="AV338" s="13" t="s">
        <v>22</v>
      </c>
      <c r="AW338" s="13" t="s">
        <v>37</v>
      </c>
      <c r="AX338" s="13" t="s">
        <v>74</v>
      </c>
      <c r="AY338" s="211" t="s">
        <v>129</v>
      </c>
    </row>
    <row r="339" spans="2:65" s="11" customFormat="1" ht="12" x14ac:dyDescent="0.35">
      <c r="B339" s="171"/>
      <c r="D339" s="181" t="s">
        <v>139</v>
      </c>
      <c r="E339" s="195" t="s">
        <v>3</v>
      </c>
      <c r="F339" s="190" t="s">
        <v>629</v>
      </c>
      <c r="H339" s="191">
        <v>31.6</v>
      </c>
      <c r="I339" s="176"/>
      <c r="L339" s="171"/>
      <c r="M339" s="177"/>
      <c r="N339" s="178"/>
      <c r="O339" s="178"/>
      <c r="P339" s="178"/>
      <c r="Q339" s="178"/>
      <c r="R339" s="178"/>
      <c r="S339" s="178"/>
      <c r="T339" s="179"/>
      <c r="AT339" s="173" t="s">
        <v>139</v>
      </c>
      <c r="AU339" s="173" t="s">
        <v>137</v>
      </c>
      <c r="AV339" s="11" t="s">
        <v>137</v>
      </c>
      <c r="AW339" s="11" t="s">
        <v>37</v>
      </c>
      <c r="AX339" s="11" t="s">
        <v>22</v>
      </c>
      <c r="AY339" s="173" t="s">
        <v>129</v>
      </c>
    </row>
    <row r="340" spans="2:65" s="1" customFormat="1" ht="31.5" customHeight="1" x14ac:dyDescent="0.35">
      <c r="B340" s="158"/>
      <c r="C340" s="159" t="s">
        <v>630</v>
      </c>
      <c r="D340" s="159" t="s">
        <v>131</v>
      </c>
      <c r="E340" s="160" t="s">
        <v>631</v>
      </c>
      <c r="F340" s="161" t="s">
        <v>632</v>
      </c>
      <c r="G340" s="162" t="s">
        <v>463</v>
      </c>
      <c r="H340" s="163">
        <v>9.3000000000000007</v>
      </c>
      <c r="I340" s="164"/>
      <c r="J340" s="165">
        <f>ROUND(I340*H340,2)</f>
        <v>0</v>
      </c>
      <c r="K340" s="161" t="s">
        <v>135</v>
      </c>
      <c r="L340" s="34"/>
      <c r="M340" s="166" t="s">
        <v>3</v>
      </c>
      <c r="N340" s="167" t="s">
        <v>46</v>
      </c>
      <c r="O340" s="35"/>
      <c r="P340" s="168">
        <f>O340*H340</f>
        <v>0</v>
      </c>
      <c r="Q340" s="168">
        <v>1.97E-3</v>
      </c>
      <c r="R340" s="168">
        <f>Q340*H340</f>
        <v>1.8321E-2</v>
      </c>
      <c r="S340" s="168">
        <v>0</v>
      </c>
      <c r="T340" s="169">
        <f>S340*H340</f>
        <v>0</v>
      </c>
      <c r="AR340" s="17" t="s">
        <v>213</v>
      </c>
      <c r="AT340" s="17" t="s">
        <v>131</v>
      </c>
      <c r="AU340" s="17" t="s">
        <v>137</v>
      </c>
      <c r="AY340" s="17" t="s">
        <v>129</v>
      </c>
      <c r="BE340" s="170">
        <f>IF(N340="základní",J340,0)</f>
        <v>0</v>
      </c>
      <c r="BF340" s="170">
        <f>IF(N340="snížená",J340,0)</f>
        <v>0</v>
      </c>
      <c r="BG340" s="170">
        <f>IF(N340="zákl. přenesená",J340,0)</f>
        <v>0</v>
      </c>
      <c r="BH340" s="170">
        <f>IF(N340="sníž. přenesená",J340,0)</f>
        <v>0</v>
      </c>
      <c r="BI340" s="170">
        <f>IF(N340="nulová",J340,0)</f>
        <v>0</v>
      </c>
      <c r="BJ340" s="17" t="s">
        <v>137</v>
      </c>
      <c r="BK340" s="170">
        <f>ROUND(I340*H340,2)</f>
        <v>0</v>
      </c>
      <c r="BL340" s="17" t="s">
        <v>213</v>
      </c>
      <c r="BM340" s="17" t="s">
        <v>633</v>
      </c>
    </row>
    <row r="341" spans="2:65" s="11" customFormat="1" ht="12" x14ac:dyDescent="0.35">
      <c r="B341" s="171"/>
      <c r="D341" s="172" t="s">
        <v>139</v>
      </c>
      <c r="E341" s="173" t="s">
        <v>3</v>
      </c>
      <c r="F341" s="174" t="s">
        <v>634</v>
      </c>
      <c r="H341" s="175">
        <v>1.4</v>
      </c>
      <c r="I341" s="176"/>
      <c r="L341" s="171"/>
      <c r="M341" s="177"/>
      <c r="N341" s="178"/>
      <c r="O341" s="178"/>
      <c r="P341" s="178"/>
      <c r="Q341" s="178"/>
      <c r="R341" s="178"/>
      <c r="S341" s="178"/>
      <c r="T341" s="179"/>
      <c r="AT341" s="173" t="s">
        <v>139</v>
      </c>
      <c r="AU341" s="173" t="s">
        <v>137</v>
      </c>
      <c r="AV341" s="11" t="s">
        <v>137</v>
      </c>
      <c r="AW341" s="11" t="s">
        <v>37</v>
      </c>
      <c r="AX341" s="11" t="s">
        <v>74</v>
      </c>
      <c r="AY341" s="173" t="s">
        <v>129</v>
      </c>
    </row>
    <row r="342" spans="2:65" s="11" customFormat="1" ht="12" x14ac:dyDescent="0.35">
      <c r="B342" s="171"/>
      <c r="D342" s="172" t="s">
        <v>139</v>
      </c>
      <c r="E342" s="173" t="s">
        <v>3</v>
      </c>
      <c r="F342" s="174" t="s">
        <v>635</v>
      </c>
      <c r="H342" s="175">
        <v>1.4</v>
      </c>
      <c r="I342" s="176"/>
      <c r="L342" s="171"/>
      <c r="M342" s="177"/>
      <c r="N342" s="178"/>
      <c r="O342" s="178"/>
      <c r="P342" s="178"/>
      <c r="Q342" s="178"/>
      <c r="R342" s="178"/>
      <c r="S342" s="178"/>
      <c r="T342" s="179"/>
      <c r="AT342" s="173" t="s">
        <v>139</v>
      </c>
      <c r="AU342" s="173" t="s">
        <v>137</v>
      </c>
      <c r="AV342" s="11" t="s">
        <v>137</v>
      </c>
      <c r="AW342" s="11" t="s">
        <v>37</v>
      </c>
      <c r="AX342" s="11" t="s">
        <v>74</v>
      </c>
      <c r="AY342" s="173" t="s">
        <v>129</v>
      </c>
    </row>
    <row r="343" spans="2:65" s="11" customFormat="1" ht="12" x14ac:dyDescent="0.35">
      <c r="B343" s="171"/>
      <c r="D343" s="172" t="s">
        <v>139</v>
      </c>
      <c r="E343" s="173" t="s">
        <v>3</v>
      </c>
      <c r="F343" s="174" t="s">
        <v>621</v>
      </c>
      <c r="H343" s="175">
        <v>3</v>
      </c>
      <c r="I343" s="176"/>
      <c r="L343" s="171"/>
      <c r="M343" s="177"/>
      <c r="N343" s="178"/>
      <c r="O343" s="178"/>
      <c r="P343" s="178"/>
      <c r="Q343" s="178"/>
      <c r="R343" s="178"/>
      <c r="S343" s="178"/>
      <c r="T343" s="179"/>
      <c r="AT343" s="173" t="s">
        <v>139</v>
      </c>
      <c r="AU343" s="173" t="s">
        <v>137</v>
      </c>
      <c r="AV343" s="11" t="s">
        <v>137</v>
      </c>
      <c r="AW343" s="11" t="s">
        <v>37</v>
      </c>
      <c r="AX343" s="11" t="s">
        <v>74</v>
      </c>
      <c r="AY343" s="173" t="s">
        <v>129</v>
      </c>
    </row>
    <row r="344" spans="2:65" s="11" customFormat="1" ht="12" x14ac:dyDescent="0.35">
      <c r="B344" s="171"/>
      <c r="D344" s="172" t="s">
        <v>139</v>
      </c>
      <c r="E344" s="173" t="s">
        <v>3</v>
      </c>
      <c r="F344" s="174" t="s">
        <v>622</v>
      </c>
      <c r="H344" s="175">
        <v>3.5</v>
      </c>
      <c r="I344" s="176"/>
      <c r="L344" s="171"/>
      <c r="M344" s="177"/>
      <c r="N344" s="178"/>
      <c r="O344" s="178"/>
      <c r="P344" s="178"/>
      <c r="Q344" s="178"/>
      <c r="R344" s="178"/>
      <c r="S344" s="178"/>
      <c r="T344" s="179"/>
      <c r="AT344" s="173" t="s">
        <v>139</v>
      </c>
      <c r="AU344" s="173" t="s">
        <v>137</v>
      </c>
      <c r="AV344" s="11" t="s">
        <v>137</v>
      </c>
      <c r="AW344" s="11" t="s">
        <v>37</v>
      </c>
      <c r="AX344" s="11" t="s">
        <v>74</v>
      </c>
      <c r="AY344" s="173" t="s">
        <v>129</v>
      </c>
    </row>
    <row r="345" spans="2:65" s="12" customFormat="1" ht="12" x14ac:dyDescent="0.35">
      <c r="B345" s="180"/>
      <c r="D345" s="181" t="s">
        <v>139</v>
      </c>
      <c r="E345" s="182" t="s">
        <v>3</v>
      </c>
      <c r="F345" s="183" t="s">
        <v>142</v>
      </c>
      <c r="H345" s="184">
        <v>9.3000000000000007</v>
      </c>
      <c r="I345" s="185"/>
      <c r="L345" s="180"/>
      <c r="M345" s="186"/>
      <c r="N345" s="187"/>
      <c r="O345" s="187"/>
      <c r="P345" s="187"/>
      <c r="Q345" s="187"/>
      <c r="R345" s="187"/>
      <c r="S345" s="187"/>
      <c r="T345" s="188"/>
      <c r="AT345" s="189" t="s">
        <v>139</v>
      </c>
      <c r="AU345" s="189" t="s">
        <v>137</v>
      </c>
      <c r="AV345" s="12" t="s">
        <v>136</v>
      </c>
      <c r="AW345" s="12" t="s">
        <v>37</v>
      </c>
      <c r="AX345" s="12" t="s">
        <v>22</v>
      </c>
      <c r="AY345" s="189" t="s">
        <v>129</v>
      </c>
    </row>
    <row r="346" spans="2:65" s="1" customFormat="1" ht="31.5" customHeight="1" x14ac:dyDescent="0.35">
      <c r="B346" s="158"/>
      <c r="C346" s="159" t="s">
        <v>636</v>
      </c>
      <c r="D346" s="159" t="s">
        <v>131</v>
      </c>
      <c r="E346" s="160" t="s">
        <v>637</v>
      </c>
      <c r="F346" s="161" t="s">
        <v>638</v>
      </c>
      <c r="G346" s="162" t="s">
        <v>173</v>
      </c>
      <c r="H346" s="163">
        <v>0.13900000000000001</v>
      </c>
      <c r="I346" s="164"/>
      <c r="J346" s="165">
        <f>ROUND(I346*H346,2)</f>
        <v>0</v>
      </c>
      <c r="K346" s="161" t="s">
        <v>135</v>
      </c>
      <c r="L346" s="34"/>
      <c r="M346" s="166" t="s">
        <v>3</v>
      </c>
      <c r="N346" s="167" t="s">
        <v>46</v>
      </c>
      <c r="O346" s="35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AR346" s="17" t="s">
        <v>213</v>
      </c>
      <c r="AT346" s="17" t="s">
        <v>131</v>
      </c>
      <c r="AU346" s="17" t="s">
        <v>137</v>
      </c>
      <c r="AY346" s="17" t="s">
        <v>129</v>
      </c>
      <c r="BE346" s="170">
        <f>IF(N346="základní",J346,0)</f>
        <v>0</v>
      </c>
      <c r="BF346" s="170">
        <f>IF(N346="snížená",J346,0)</f>
        <v>0</v>
      </c>
      <c r="BG346" s="170">
        <f>IF(N346="zákl. přenesená",J346,0)</f>
        <v>0</v>
      </c>
      <c r="BH346" s="170">
        <f>IF(N346="sníž. přenesená",J346,0)</f>
        <v>0</v>
      </c>
      <c r="BI346" s="170">
        <f>IF(N346="nulová",J346,0)</f>
        <v>0</v>
      </c>
      <c r="BJ346" s="17" t="s">
        <v>137</v>
      </c>
      <c r="BK346" s="170">
        <f>ROUND(I346*H346,2)</f>
        <v>0</v>
      </c>
      <c r="BL346" s="17" t="s">
        <v>213</v>
      </c>
      <c r="BM346" s="17" t="s">
        <v>639</v>
      </c>
    </row>
    <row r="347" spans="2:65" s="10" customFormat="1" ht="29.9" customHeight="1" x14ac:dyDescent="0.35">
      <c r="B347" s="144"/>
      <c r="D347" s="155" t="s">
        <v>73</v>
      </c>
      <c r="E347" s="156" t="s">
        <v>640</v>
      </c>
      <c r="F347" s="156" t="s">
        <v>641</v>
      </c>
      <c r="I347" s="147"/>
      <c r="J347" s="157">
        <f>BK347</f>
        <v>0</v>
      </c>
      <c r="L347" s="144"/>
      <c r="M347" s="149"/>
      <c r="N347" s="150"/>
      <c r="O347" s="150"/>
      <c r="P347" s="151">
        <f>SUM(P348:P363)</f>
        <v>0</v>
      </c>
      <c r="Q347" s="150"/>
      <c r="R347" s="151">
        <f>SUM(R348:R363)</f>
        <v>0</v>
      </c>
      <c r="S347" s="150"/>
      <c r="T347" s="152">
        <f>SUM(T348:T363)</f>
        <v>0</v>
      </c>
      <c r="AR347" s="145" t="s">
        <v>137</v>
      </c>
      <c r="AT347" s="153" t="s">
        <v>73</v>
      </c>
      <c r="AU347" s="153" t="s">
        <v>22</v>
      </c>
      <c r="AY347" s="145" t="s">
        <v>129</v>
      </c>
      <c r="BK347" s="154">
        <f>SUM(BK348:BK363)</f>
        <v>0</v>
      </c>
    </row>
    <row r="348" spans="2:65" s="1" customFormat="1" ht="31.5" customHeight="1" x14ac:dyDescent="0.35">
      <c r="B348" s="158"/>
      <c r="C348" s="159" t="s">
        <v>642</v>
      </c>
      <c r="D348" s="159" t="s">
        <v>131</v>
      </c>
      <c r="E348" s="160" t="s">
        <v>643</v>
      </c>
      <c r="F348" s="161" t="s">
        <v>644</v>
      </c>
      <c r="G348" s="162" t="s">
        <v>645</v>
      </c>
      <c r="H348" s="163">
        <v>1</v>
      </c>
      <c r="I348" s="164"/>
      <c r="J348" s="165">
        <f>ROUND(I348*H348,2)</f>
        <v>0</v>
      </c>
      <c r="K348" s="161" t="s">
        <v>3</v>
      </c>
      <c r="L348" s="34"/>
      <c r="M348" s="166" t="s">
        <v>3</v>
      </c>
      <c r="N348" s="167" t="s">
        <v>46</v>
      </c>
      <c r="O348" s="35"/>
      <c r="P348" s="168">
        <f>O348*H348</f>
        <v>0</v>
      </c>
      <c r="Q348" s="168">
        <v>0</v>
      </c>
      <c r="R348" s="168">
        <f>Q348*H348</f>
        <v>0</v>
      </c>
      <c r="S348" s="168">
        <v>0</v>
      </c>
      <c r="T348" s="169">
        <f>S348*H348</f>
        <v>0</v>
      </c>
      <c r="AR348" s="17" t="s">
        <v>213</v>
      </c>
      <c r="AT348" s="17" t="s">
        <v>131</v>
      </c>
      <c r="AU348" s="17" t="s">
        <v>137</v>
      </c>
      <c r="AY348" s="17" t="s">
        <v>129</v>
      </c>
      <c r="BE348" s="170">
        <f>IF(N348="základní",J348,0)</f>
        <v>0</v>
      </c>
      <c r="BF348" s="170">
        <f>IF(N348="snížená",J348,0)</f>
        <v>0</v>
      </c>
      <c r="BG348" s="170">
        <f>IF(N348="zákl. přenesená",J348,0)</f>
        <v>0</v>
      </c>
      <c r="BH348" s="170">
        <f>IF(N348="sníž. přenesená",J348,0)</f>
        <v>0</v>
      </c>
      <c r="BI348" s="170">
        <f>IF(N348="nulová",J348,0)</f>
        <v>0</v>
      </c>
      <c r="BJ348" s="17" t="s">
        <v>137</v>
      </c>
      <c r="BK348" s="170">
        <f>ROUND(I348*H348,2)</f>
        <v>0</v>
      </c>
      <c r="BL348" s="17" t="s">
        <v>213</v>
      </c>
      <c r="BM348" s="17" t="s">
        <v>646</v>
      </c>
    </row>
    <row r="349" spans="2:65" s="13" customFormat="1" ht="24" x14ac:dyDescent="0.35">
      <c r="B349" s="208"/>
      <c r="D349" s="172" t="s">
        <v>139</v>
      </c>
      <c r="E349" s="209" t="s">
        <v>3</v>
      </c>
      <c r="F349" s="210" t="s">
        <v>647</v>
      </c>
      <c r="H349" s="211" t="s">
        <v>3</v>
      </c>
      <c r="I349" s="212"/>
      <c r="L349" s="208"/>
      <c r="M349" s="213"/>
      <c r="N349" s="214"/>
      <c r="O349" s="214"/>
      <c r="P349" s="214"/>
      <c r="Q349" s="214"/>
      <c r="R349" s="214"/>
      <c r="S349" s="214"/>
      <c r="T349" s="215"/>
      <c r="AT349" s="211" t="s">
        <v>139</v>
      </c>
      <c r="AU349" s="211" t="s">
        <v>137</v>
      </c>
      <c r="AV349" s="13" t="s">
        <v>22</v>
      </c>
      <c r="AW349" s="13" t="s">
        <v>37</v>
      </c>
      <c r="AX349" s="13" t="s">
        <v>74</v>
      </c>
      <c r="AY349" s="211" t="s">
        <v>129</v>
      </c>
    </row>
    <row r="350" spans="2:65" s="13" customFormat="1" ht="24" x14ac:dyDescent="0.35">
      <c r="B350" s="208"/>
      <c r="D350" s="172" t="s">
        <v>139</v>
      </c>
      <c r="E350" s="209" t="s">
        <v>3</v>
      </c>
      <c r="F350" s="210" t="s">
        <v>648</v>
      </c>
      <c r="H350" s="211" t="s">
        <v>3</v>
      </c>
      <c r="I350" s="212"/>
      <c r="L350" s="208"/>
      <c r="M350" s="213"/>
      <c r="N350" s="214"/>
      <c r="O350" s="214"/>
      <c r="P350" s="214"/>
      <c r="Q350" s="214"/>
      <c r="R350" s="214"/>
      <c r="S350" s="214"/>
      <c r="T350" s="215"/>
      <c r="AT350" s="211" t="s">
        <v>139</v>
      </c>
      <c r="AU350" s="211" t="s">
        <v>137</v>
      </c>
      <c r="AV350" s="13" t="s">
        <v>22</v>
      </c>
      <c r="AW350" s="13" t="s">
        <v>37</v>
      </c>
      <c r="AX350" s="13" t="s">
        <v>74</v>
      </c>
      <c r="AY350" s="211" t="s">
        <v>129</v>
      </c>
    </row>
    <row r="351" spans="2:65" s="13" customFormat="1" ht="24" x14ac:dyDescent="0.35">
      <c r="B351" s="208"/>
      <c r="D351" s="172" t="s">
        <v>139</v>
      </c>
      <c r="E351" s="209" t="s">
        <v>3</v>
      </c>
      <c r="F351" s="210" t="s">
        <v>649</v>
      </c>
      <c r="H351" s="211" t="s">
        <v>3</v>
      </c>
      <c r="I351" s="212"/>
      <c r="L351" s="208"/>
      <c r="M351" s="213"/>
      <c r="N351" s="214"/>
      <c r="O351" s="214"/>
      <c r="P351" s="214"/>
      <c r="Q351" s="214"/>
      <c r="R351" s="214"/>
      <c r="S351" s="214"/>
      <c r="T351" s="215"/>
      <c r="AT351" s="211" t="s">
        <v>139</v>
      </c>
      <c r="AU351" s="211" t="s">
        <v>137</v>
      </c>
      <c r="AV351" s="13" t="s">
        <v>22</v>
      </c>
      <c r="AW351" s="13" t="s">
        <v>37</v>
      </c>
      <c r="AX351" s="13" t="s">
        <v>74</v>
      </c>
      <c r="AY351" s="211" t="s">
        <v>129</v>
      </c>
    </row>
    <row r="352" spans="2:65" s="13" customFormat="1" ht="12" x14ac:dyDescent="0.35">
      <c r="B352" s="208"/>
      <c r="D352" s="172" t="s">
        <v>139</v>
      </c>
      <c r="E352" s="209" t="s">
        <v>3</v>
      </c>
      <c r="F352" s="210" t="s">
        <v>650</v>
      </c>
      <c r="H352" s="211" t="s">
        <v>3</v>
      </c>
      <c r="I352" s="212"/>
      <c r="L352" s="208"/>
      <c r="M352" s="213"/>
      <c r="N352" s="214"/>
      <c r="O352" s="214"/>
      <c r="P352" s="214"/>
      <c r="Q352" s="214"/>
      <c r="R352" s="214"/>
      <c r="S352" s="214"/>
      <c r="T352" s="215"/>
      <c r="AT352" s="211" t="s">
        <v>139</v>
      </c>
      <c r="AU352" s="211" t="s">
        <v>137</v>
      </c>
      <c r="AV352" s="13" t="s">
        <v>22</v>
      </c>
      <c r="AW352" s="13" t="s">
        <v>37</v>
      </c>
      <c r="AX352" s="13" t="s">
        <v>74</v>
      </c>
      <c r="AY352" s="211" t="s">
        <v>129</v>
      </c>
    </row>
    <row r="353" spans="2:65" s="13" customFormat="1" ht="12" x14ac:dyDescent="0.35">
      <c r="B353" s="208"/>
      <c r="D353" s="172" t="s">
        <v>139</v>
      </c>
      <c r="E353" s="209" t="s">
        <v>3</v>
      </c>
      <c r="F353" s="210" t="s">
        <v>651</v>
      </c>
      <c r="H353" s="211" t="s">
        <v>3</v>
      </c>
      <c r="I353" s="212"/>
      <c r="L353" s="208"/>
      <c r="M353" s="213"/>
      <c r="N353" s="214"/>
      <c r="O353" s="214"/>
      <c r="P353" s="214"/>
      <c r="Q353" s="214"/>
      <c r="R353" s="214"/>
      <c r="S353" s="214"/>
      <c r="T353" s="215"/>
      <c r="AT353" s="211" t="s">
        <v>139</v>
      </c>
      <c r="AU353" s="211" t="s">
        <v>137</v>
      </c>
      <c r="AV353" s="13" t="s">
        <v>22</v>
      </c>
      <c r="AW353" s="13" t="s">
        <v>37</v>
      </c>
      <c r="AX353" s="13" t="s">
        <v>74</v>
      </c>
      <c r="AY353" s="211" t="s">
        <v>129</v>
      </c>
    </row>
    <row r="354" spans="2:65" s="11" customFormat="1" ht="12" x14ac:dyDescent="0.35">
      <c r="B354" s="171"/>
      <c r="D354" s="181" t="s">
        <v>139</v>
      </c>
      <c r="E354" s="195" t="s">
        <v>3</v>
      </c>
      <c r="F354" s="190" t="s">
        <v>22</v>
      </c>
      <c r="H354" s="191">
        <v>1</v>
      </c>
      <c r="I354" s="176"/>
      <c r="L354" s="171"/>
      <c r="M354" s="177"/>
      <c r="N354" s="178"/>
      <c r="O354" s="178"/>
      <c r="P354" s="178"/>
      <c r="Q354" s="178"/>
      <c r="R354" s="178"/>
      <c r="S354" s="178"/>
      <c r="T354" s="179"/>
      <c r="AT354" s="173" t="s">
        <v>139</v>
      </c>
      <c r="AU354" s="173" t="s">
        <v>137</v>
      </c>
      <c r="AV354" s="11" t="s">
        <v>137</v>
      </c>
      <c r="AW354" s="11" t="s">
        <v>37</v>
      </c>
      <c r="AX354" s="11" t="s">
        <v>22</v>
      </c>
      <c r="AY354" s="173" t="s">
        <v>129</v>
      </c>
    </row>
    <row r="355" spans="2:65" s="1" customFormat="1" ht="22.5" customHeight="1" x14ac:dyDescent="0.35">
      <c r="B355" s="158"/>
      <c r="C355" s="159" t="s">
        <v>652</v>
      </c>
      <c r="D355" s="159" t="s">
        <v>131</v>
      </c>
      <c r="E355" s="160" t="s">
        <v>653</v>
      </c>
      <c r="F355" s="161" t="s">
        <v>654</v>
      </c>
      <c r="G355" s="162" t="s">
        <v>362</v>
      </c>
      <c r="H355" s="163">
        <v>3</v>
      </c>
      <c r="I355" s="164"/>
      <c r="J355" s="165">
        <f>ROUND(I355*H355,2)</f>
        <v>0</v>
      </c>
      <c r="K355" s="161" t="s">
        <v>3</v>
      </c>
      <c r="L355" s="34"/>
      <c r="M355" s="166" t="s">
        <v>3</v>
      </c>
      <c r="N355" s="167" t="s">
        <v>46</v>
      </c>
      <c r="O355" s="35"/>
      <c r="P355" s="168">
        <f>O355*H355</f>
        <v>0</v>
      </c>
      <c r="Q355" s="168">
        <v>0</v>
      </c>
      <c r="R355" s="168">
        <f>Q355*H355</f>
        <v>0</v>
      </c>
      <c r="S355" s="168">
        <v>0</v>
      </c>
      <c r="T355" s="169">
        <f>S355*H355</f>
        <v>0</v>
      </c>
      <c r="AR355" s="17" t="s">
        <v>213</v>
      </c>
      <c r="AT355" s="17" t="s">
        <v>131</v>
      </c>
      <c r="AU355" s="17" t="s">
        <v>137</v>
      </c>
      <c r="AY355" s="17" t="s">
        <v>129</v>
      </c>
      <c r="BE355" s="170">
        <f>IF(N355="základní",J355,0)</f>
        <v>0</v>
      </c>
      <c r="BF355" s="170">
        <f>IF(N355="snížená",J355,0)</f>
        <v>0</v>
      </c>
      <c r="BG355" s="170">
        <f>IF(N355="zákl. přenesená",J355,0)</f>
        <v>0</v>
      </c>
      <c r="BH355" s="170">
        <f>IF(N355="sníž. přenesená",J355,0)</f>
        <v>0</v>
      </c>
      <c r="BI355" s="170">
        <f>IF(N355="nulová",J355,0)</f>
        <v>0</v>
      </c>
      <c r="BJ355" s="17" t="s">
        <v>137</v>
      </c>
      <c r="BK355" s="170">
        <f>ROUND(I355*H355,2)</f>
        <v>0</v>
      </c>
      <c r="BL355" s="17" t="s">
        <v>213</v>
      </c>
      <c r="BM355" s="17" t="s">
        <v>655</v>
      </c>
    </row>
    <row r="356" spans="2:65" s="11" customFormat="1" ht="12" x14ac:dyDescent="0.35">
      <c r="B356" s="171"/>
      <c r="D356" s="172" t="s">
        <v>139</v>
      </c>
      <c r="E356" s="173" t="s">
        <v>3</v>
      </c>
      <c r="F356" s="174" t="s">
        <v>656</v>
      </c>
      <c r="H356" s="175">
        <v>3</v>
      </c>
      <c r="I356" s="176"/>
      <c r="L356" s="171"/>
      <c r="M356" s="177"/>
      <c r="N356" s="178"/>
      <c r="O356" s="178"/>
      <c r="P356" s="178"/>
      <c r="Q356" s="178"/>
      <c r="R356" s="178"/>
      <c r="S356" s="178"/>
      <c r="T356" s="179"/>
      <c r="AT356" s="173" t="s">
        <v>139</v>
      </c>
      <c r="AU356" s="173" t="s">
        <v>137</v>
      </c>
      <c r="AV356" s="11" t="s">
        <v>137</v>
      </c>
      <c r="AW356" s="11" t="s">
        <v>37</v>
      </c>
      <c r="AX356" s="11" t="s">
        <v>74</v>
      </c>
      <c r="AY356" s="173" t="s">
        <v>129</v>
      </c>
    </row>
    <row r="357" spans="2:65" s="13" customFormat="1" ht="12" x14ac:dyDescent="0.35">
      <c r="B357" s="208"/>
      <c r="D357" s="172" t="s">
        <v>139</v>
      </c>
      <c r="E357" s="209" t="s">
        <v>3</v>
      </c>
      <c r="F357" s="210" t="s">
        <v>657</v>
      </c>
      <c r="H357" s="211" t="s">
        <v>3</v>
      </c>
      <c r="I357" s="212"/>
      <c r="L357" s="208"/>
      <c r="M357" s="213"/>
      <c r="N357" s="214"/>
      <c r="O357" s="214"/>
      <c r="P357" s="214"/>
      <c r="Q357" s="214"/>
      <c r="R357" s="214"/>
      <c r="S357" s="214"/>
      <c r="T357" s="215"/>
      <c r="AT357" s="211" t="s">
        <v>139</v>
      </c>
      <c r="AU357" s="211" t="s">
        <v>137</v>
      </c>
      <c r="AV357" s="13" t="s">
        <v>22</v>
      </c>
      <c r="AW357" s="13" t="s">
        <v>37</v>
      </c>
      <c r="AX357" s="13" t="s">
        <v>74</v>
      </c>
      <c r="AY357" s="211" t="s">
        <v>129</v>
      </c>
    </row>
    <row r="358" spans="2:65" s="12" customFormat="1" ht="12" x14ac:dyDescent="0.35">
      <c r="B358" s="180"/>
      <c r="D358" s="181" t="s">
        <v>139</v>
      </c>
      <c r="E358" s="182" t="s">
        <v>3</v>
      </c>
      <c r="F358" s="183" t="s">
        <v>142</v>
      </c>
      <c r="H358" s="184">
        <v>3</v>
      </c>
      <c r="I358" s="185"/>
      <c r="L358" s="180"/>
      <c r="M358" s="186"/>
      <c r="N358" s="187"/>
      <c r="O358" s="187"/>
      <c r="P358" s="187"/>
      <c r="Q358" s="187"/>
      <c r="R358" s="187"/>
      <c r="S358" s="187"/>
      <c r="T358" s="188"/>
      <c r="AT358" s="189" t="s">
        <v>139</v>
      </c>
      <c r="AU358" s="189" t="s">
        <v>137</v>
      </c>
      <c r="AV358" s="12" t="s">
        <v>136</v>
      </c>
      <c r="AW358" s="12" t="s">
        <v>37</v>
      </c>
      <c r="AX358" s="12" t="s">
        <v>22</v>
      </c>
      <c r="AY358" s="189" t="s">
        <v>129</v>
      </c>
    </row>
    <row r="359" spans="2:65" s="1" customFormat="1" ht="22.5" customHeight="1" x14ac:dyDescent="0.35">
      <c r="B359" s="158"/>
      <c r="C359" s="159" t="s">
        <v>658</v>
      </c>
      <c r="D359" s="159" t="s">
        <v>131</v>
      </c>
      <c r="E359" s="160" t="s">
        <v>659</v>
      </c>
      <c r="F359" s="161" t="s">
        <v>660</v>
      </c>
      <c r="G359" s="162" t="s">
        <v>198</v>
      </c>
      <c r="H359" s="163">
        <v>7.5839999999999996</v>
      </c>
      <c r="I359" s="164"/>
      <c r="J359" s="165">
        <f>ROUND(I359*H359,2)</f>
        <v>0</v>
      </c>
      <c r="K359" s="161" t="s">
        <v>3</v>
      </c>
      <c r="L359" s="34"/>
      <c r="M359" s="166" t="s">
        <v>3</v>
      </c>
      <c r="N359" s="167" t="s">
        <v>46</v>
      </c>
      <c r="O359" s="35"/>
      <c r="P359" s="168">
        <f>O359*H359</f>
        <v>0</v>
      </c>
      <c r="Q359" s="168">
        <v>0</v>
      </c>
      <c r="R359" s="168">
        <f>Q359*H359</f>
        <v>0</v>
      </c>
      <c r="S359" s="168">
        <v>0</v>
      </c>
      <c r="T359" s="169">
        <f>S359*H359</f>
        <v>0</v>
      </c>
      <c r="AR359" s="17" t="s">
        <v>213</v>
      </c>
      <c r="AT359" s="17" t="s">
        <v>131</v>
      </c>
      <c r="AU359" s="17" t="s">
        <v>137</v>
      </c>
      <c r="AY359" s="17" t="s">
        <v>129</v>
      </c>
      <c r="BE359" s="170">
        <f>IF(N359="základní",J359,0)</f>
        <v>0</v>
      </c>
      <c r="BF359" s="170">
        <f>IF(N359="snížená",J359,0)</f>
        <v>0</v>
      </c>
      <c r="BG359" s="170">
        <f>IF(N359="zákl. přenesená",J359,0)</f>
        <v>0</v>
      </c>
      <c r="BH359" s="170">
        <f>IF(N359="sníž. přenesená",J359,0)</f>
        <v>0</v>
      </c>
      <c r="BI359" s="170">
        <f>IF(N359="nulová",J359,0)</f>
        <v>0</v>
      </c>
      <c r="BJ359" s="17" t="s">
        <v>137</v>
      </c>
      <c r="BK359" s="170">
        <f>ROUND(I359*H359,2)</f>
        <v>0</v>
      </c>
      <c r="BL359" s="17" t="s">
        <v>213</v>
      </c>
      <c r="BM359" s="17" t="s">
        <v>661</v>
      </c>
    </row>
    <row r="360" spans="2:65" s="13" customFormat="1" ht="12" x14ac:dyDescent="0.35">
      <c r="B360" s="208"/>
      <c r="D360" s="172" t="s">
        <v>139</v>
      </c>
      <c r="E360" s="209" t="s">
        <v>3</v>
      </c>
      <c r="F360" s="210" t="s">
        <v>662</v>
      </c>
      <c r="H360" s="211" t="s">
        <v>3</v>
      </c>
      <c r="I360" s="212"/>
      <c r="L360" s="208"/>
      <c r="M360" s="213"/>
      <c r="N360" s="214"/>
      <c r="O360" s="214"/>
      <c r="P360" s="214"/>
      <c r="Q360" s="214"/>
      <c r="R360" s="214"/>
      <c r="S360" s="214"/>
      <c r="T360" s="215"/>
      <c r="AT360" s="211" t="s">
        <v>139</v>
      </c>
      <c r="AU360" s="211" t="s">
        <v>137</v>
      </c>
      <c r="AV360" s="13" t="s">
        <v>22</v>
      </c>
      <c r="AW360" s="13" t="s">
        <v>37</v>
      </c>
      <c r="AX360" s="13" t="s">
        <v>74</v>
      </c>
      <c r="AY360" s="211" t="s">
        <v>129</v>
      </c>
    </row>
    <row r="361" spans="2:65" s="13" customFormat="1" ht="12" x14ac:dyDescent="0.35">
      <c r="B361" s="208"/>
      <c r="D361" s="172" t="s">
        <v>139</v>
      </c>
      <c r="E361" s="209" t="s">
        <v>3</v>
      </c>
      <c r="F361" s="210" t="s">
        <v>663</v>
      </c>
      <c r="H361" s="211" t="s">
        <v>3</v>
      </c>
      <c r="I361" s="212"/>
      <c r="L361" s="208"/>
      <c r="M361" s="213"/>
      <c r="N361" s="214"/>
      <c r="O361" s="214"/>
      <c r="P361" s="214"/>
      <c r="Q361" s="214"/>
      <c r="R361" s="214"/>
      <c r="S361" s="214"/>
      <c r="T361" s="215"/>
      <c r="AT361" s="211" t="s">
        <v>139</v>
      </c>
      <c r="AU361" s="211" t="s">
        <v>137</v>
      </c>
      <c r="AV361" s="13" t="s">
        <v>22</v>
      </c>
      <c r="AW361" s="13" t="s">
        <v>37</v>
      </c>
      <c r="AX361" s="13" t="s">
        <v>74</v>
      </c>
      <c r="AY361" s="211" t="s">
        <v>129</v>
      </c>
    </row>
    <row r="362" spans="2:65" s="11" customFormat="1" ht="12" x14ac:dyDescent="0.35">
      <c r="B362" s="171"/>
      <c r="D362" s="181" t="s">
        <v>139</v>
      </c>
      <c r="E362" s="195" t="s">
        <v>3</v>
      </c>
      <c r="F362" s="190" t="s">
        <v>664</v>
      </c>
      <c r="H362" s="191">
        <v>7.5839999999999996</v>
      </c>
      <c r="I362" s="176"/>
      <c r="L362" s="171"/>
      <c r="M362" s="177"/>
      <c r="N362" s="178"/>
      <c r="O362" s="178"/>
      <c r="P362" s="178"/>
      <c r="Q362" s="178"/>
      <c r="R362" s="178"/>
      <c r="S362" s="178"/>
      <c r="T362" s="179"/>
      <c r="AT362" s="173" t="s">
        <v>139</v>
      </c>
      <c r="AU362" s="173" t="s">
        <v>137</v>
      </c>
      <c r="AV362" s="11" t="s">
        <v>137</v>
      </c>
      <c r="AW362" s="11" t="s">
        <v>37</v>
      </c>
      <c r="AX362" s="11" t="s">
        <v>22</v>
      </c>
      <c r="AY362" s="173" t="s">
        <v>129</v>
      </c>
    </row>
    <row r="363" spans="2:65" s="1" customFormat="1" ht="31.5" customHeight="1" x14ac:dyDescent="0.35">
      <c r="B363" s="158"/>
      <c r="C363" s="159" t="s">
        <v>665</v>
      </c>
      <c r="D363" s="159" t="s">
        <v>131</v>
      </c>
      <c r="E363" s="160" t="s">
        <v>666</v>
      </c>
      <c r="F363" s="161" t="s">
        <v>667</v>
      </c>
      <c r="G363" s="162" t="s">
        <v>668</v>
      </c>
      <c r="H363" s="216"/>
      <c r="I363" s="164"/>
      <c r="J363" s="165">
        <f>ROUND(I363*H363,2)</f>
        <v>0</v>
      </c>
      <c r="K363" s="161" t="s">
        <v>135</v>
      </c>
      <c r="L363" s="34"/>
      <c r="M363" s="166" t="s">
        <v>3</v>
      </c>
      <c r="N363" s="167" t="s">
        <v>46</v>
      </c>
      <c r="O363" s="35"/>
      <c r="P363" s="168">
        <f>O363*H363</f>
        <v>0</v>
      </c>
      <c r="Q363" s="168">
        <v>0</v>
      </c>
      <c r="R363" s="168">
        <f>Q363*H363</f>
        <v>0</v>
      </c>
      <c r="S363" s="168">
        <v>0</v>
      </c>
      <c r="T363" s="169">
        <f>S363*H363</f>
        <v>0</v>
      </c>
      <c r="AR363" s="17" t="s">
        <v>213</v>
      </c>
      <c r="AT363" s="17" t="s">
        <v>131</v>
      </c>
      <c r="AU363" s="17" t="s">
        <v>137</v>
      </c>
      <c r="AY363" s="17" t="s">
        <v>129</v>
      </c>
      <c r="BE363" s="170">
        <f>IF(N363="základní",J363,0)</f>
        <v>0</v>
      </c>
      <c r="BF363" s="170">
        <f>IF(N363="snížená",J363,0)</f>
        <v>0</v>
      </c>
      <c r="BG363" s="170">
        <f>IF(N363="zákl. přenesená",J363,0)</f>
        <v>0</v>
      </c>
      <c r="BH363" s="170">
        <f>IF(N363="sníž. přenesená",J363,0)</f>
        <v>0</v>
      </c>
      <c r="BI363" s="170">
        <f>IF(N363="nulová",J363,0)</f>
        <v>0</v>
      </c>
      <c r="BJ363" s="17" t="s">
        <v>137</v>
      </c>
      <c r="BK363" s="170">
        <f>ROUND(I363*H363,2)</f>
        <v>0</v>
      </c>
      <c r="BL363" s="17" t="s">
        <v>213</v>
      </c>
      <c r="BM363" s="17" t="s">
        <v>669</v>
      </c>
    </row>
    <row r="364" spans="2:65" s="10" customFormat="1" ht="29.9" customHeight="1" x14ac:dyDescent="0.35">
      <c r="B364" s="144"/>
      <c r="D364" s="155" t="s">
        <v>73</v>
      </c>
      <c r="E364" s="156" t="s">
        <v>670</v>
      </c>
      <c r="F364" s="156" t="s">
        <v>671</v>
      </c>
      <c r="I364" s="147"/>
      <c r="J364" s="157">
        <f>BK364</f>
        <v>0</v>
      </c>
      <c r="L364" s="144"/>
      <c r="M364" s="149"/>
      <c r="N364" s="150"/>
      <c r="O364" s="150"/>
      <c r="P364" s="151">
        <f>SUM(P365:P378)</f>
        <v>0</v>
      </c>
      <c r="Q364" s="150"/>
      <c r="R364" s="151">
        <f>SUM(R365:R378)</f>
        <v>0</v>
      </c>
      <c r="S364" s="150"/>
      <c r="T364" s="152">
        <f>SUM(T365:T378)</f>
        <v>0</v>
      </c>
      <c r="AR364" s="145" t="s">
        <v>137</v>
      </c>
      <c r="AT364" s="153" t="s">
        <v>73</v>
      </c>
      <c r="AU364" s="153" t="s">
        <v>22</v>
      </c>
      <c r="AY364" s="145" t="s">
        <v>129</v>
      </c>
      <c r="BK364" s="154">
        <f>SUM(BK365:BK378)</f>
        <v>0</v>
      </c>
    </row>
    <row r="365" spans="2:65" s="1" customFormat="1" ht="22.5" customHeight="1" x14ac:dyDescent="0.35">
      <c r="B365" s="158"/>
      <c r="C365" s="159" t="s">
        <v>672</v>
      </c>
      <c r="D365" s="159" t="s">
        <v>131</v>
      </c>
      <c r="E365" s="160" t="s">
        <v>673</v>
      </c>
      <c r="F365" s="161" t="s">
        <v>674</v>
      </c>
      <c r="G365" s="162" t="s">
        <v>463</v>
      </c>
      <c r="H365" s="163">
        <v>19.5</v>
      </c>
      <c r="I365" s="164"/>
      <c r="J365" s="165">
        <f>ROUND(I365*H365,2)</f>
        <v>0</v>
      </c>
      <c r="K365" s="161" t="s">
        <v>135</v>
      </c>
      <c r="L365" s="34"/>
      <c r="M365" s="166" t="s">
        <v>3</v>
      </c>
      <c r="N365" s="167" t="s">
        <v>46</v>
      </c>
      <c r="O365" s="35"/>
      <c r="P365" s="168">
        <f>O365*H365</f>
        <v>0</v>
      </c>
      <c r="Q365" s="168">
        <v>0</v>
      </c>
      <c r="R365" s="168">
        <f>Q365*H365</f>
        <v>0</v>
      </c>
      <c r="S365" s="168">
        <v>0</v>
      </c>
      <c r="T365" s="169">
        <f>S365*H365</f>
        <v>0</v>
      </c>
      <c r="AR365" s="17" t="s">
        <v>213</v>
      </c>
      <c r="AT365" s="17" t="s">
        <v>131</v>
      </c>
      <c r="AU365" s="17" t="s">
        <v>137</v>
      </c>
      <c r="AY365" s="17" t="s">
        <v>129</v>
      </c>
      <c r="BE365" s="170">
        <f>IF(N365="základní",J365,0)</f>
        <v>0</v>
      </c>
      <c r="BF365" s="170">
        <f>IF(N365="snížená",J365,0)</f>
        <v>0</v>
      </c>
      <c r="BG365" s="170">
        <f>IF(N365="zákl. přenesená",J365,0)</f>
        <v>0</v>
      </c>
      <c r="BH365" s="170">
        <f>IF(N365="sníž. přenesená",J365,0)</f>
        <v>0</v>
      </c>
      <c r="BI365" s="170">
        <f>IF(N365="nulová",J365,0)</f>
        <v>0</v>
      </c>
      <c r="BJ365" s="17" t="s">
        <v>137</v>
      </c>
      <c r="BK365" s="170">
        <f>ROUND(I365*H365,2)</f>
        <v>0</v>
      </c>
      <c r="BL365" s="17" t="s">
        <v>213</v>
      </c>
      <c r="BM365" s="17" t="s">
        <v>675</v>
      </c>
    </row>
    <row r="366" spans="2:65" s="11" customFormat="1" ht="12" x14ac:dyDescent="0.35">
      <c r="B366" s="171"/>
      <c r="D366" s="181" t="s">
        <v>139</v>
      </c>
      <c r="E366" s="195" t="s">
        <v>3</v>
      </c>
      <c r="F366" s="190" t="s">
        <v>676</v>
      </c>
      <c r="H366" s="191">
        <v>19.5</v>
      </c>
      <c r="I366" s="176"/>
      <c r="L366" s="171"/>
      <c r="M366" s="177"/>
      <c r="N366" s="178"/>
      <c r="O366" s="178"/>
      <c r="P366" s="178"/>
      <c r="Q366" s="178"/>
      <c r="R366" s="178"/>
      <c r="S366" s="178"/>
      <c r="T366" s="179"/>
      <c r="AT366" s="173" t="s">
        <v>139</v>
      </c>
      <c r="AU366" s="173" t="s">
        <v>137</v>
      </c>
      <c r="AV366" s="11" t="s">
        <v>137</v>
      </c>
      <c r="AW366" s="11" t="s">
        <v>37</v>
      </c>
      <c r="AX366" s="11" t="s">
        <v>22</v>
      </c>
      <c r="AY366" s="173" t="s">
        <v>129</v>
      </c>
    </row>
    <row r="367" spans="2:65" s="1" customFormat="1" ht="22.5" customHeight="1" x14ac:dyDescent="0.35">
      <c r="B367" s="158"/>
      <c r="C367" s="159" t="s">
        <v>28</v>
      </c>
      <c r="D367" s="159" t="s">
        <v>131</v>
      </c>
      <c r="E367" s="160" t="s">
        <v>677</v>
      </c>
      <c r="F367" s="161" t="s">
        <v>678</v>
      </c>
      <c r="G367" s="162" t="s">
        <v>362</v>
      </c>
      <c r="H367" s="163">
        <v>5</v>
      </c>
      <c r="I367" s="164"/>
      <c r="J367" s="165">
        <f>ROUND(I367*H367,2)</f>
        <v>0</v>
      </c>
      <c r="K367" s="161" t="s">
        <v>3</v>
      </c>
      <c r="L367" s="34"/>
      <c r="M367" s="166" t="s">
        <v>3</v>
      </c>
      <c r="N367" s="167" t="s">
        <v>46</v>
      </c>
      <c r="O367" s="35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AR367" s="17" t="s">
        <v>213</v>
      </c>
      <c r="AT367" s="17" t="s">
        <v>131</v>
      </c>
      <c r="AU367" s="17" t="s">
        <v>137</v>
      </c>
      <c r="AY367" s="17" t="s">
        <v>129</v>
      </c>
      <c r="BE367" s="170">
        <f>IF(N367="základní",J367,0)</f>
        <v>0</v>
      </c>
      <c r="BF367" s="170">
        <f>IF(N367="snížená",J367,0)</f>
        <v>0</v>
      </c>
      <c r="BG367" s="170">
        <f>IF(N367="zákl. přenesená",J367,0)</f>
        <v>0</v>
      </c>
      <c r="BH367" s="170">
        <f>IF(N367="sníž. přenesená",J367,0)</f>
        <v>0</v>
      </c>
      <c r="BI367" s="170">
        <f>IF(N367="nulová",J367,0)</f>
        <v>0</v>
      </c>
      <c r="BJ367" s="17" t="s">
        <v>137</v>
      </c>
      <c r="BK367" s="170">
        <f>ROUND(I367*H367,2)</f>
        <v>0</v>
      </c>
      <c r="BL367" s="17" t="s">
        <v>213</v>
      </c>
      <c r="BM367" s="17" t="s">
        <v>679</v>
      </c>
    </row>
    <row r="368" spans="2:65" s="11" customFormat="1" ht="12" x14ac:dyDescent="0.35">
      <c r="B368" s="171"/>
      <c r="D368" s="181" t="s">
        <v>139</v>
      </c>
      <c r="E368" s="195" t="s">
        <v>3</v>
      </c>
      <c r="F368" s="190" t="s">
        <v>153</v>
      </c>
      <c r="H368" s="191">
        <v>5</v>
      </c>
      <c r="I368" s="176"/>
      <c r="L368" s="171"/>
      <c r="M368" s="177"/>
      <c r="N368" s="178"/>
      <c r="O368" s="178"/>
      <c r="P368" s="178"/>
      <c r="Q368" s="178"/>
      <c r="R368" s="178"/>
      <c r="S368" s="178"/>
      <c r="T368" s="179"/>
      <c r="AT368" s="173" t="s">
        <v>139</v>
      </c>
      <c r="AU368" s="173" t="s">
        <v>137</v>
      </c>
      <c r="AV368" s="11" t="s">
        <v>137</v>
      </c>
      <c r="AW368" s="11" t="s">
        <v>37</v>
      </c>
      <c r="AX368" s="11" t="s">
        <v>22</v>
      </c>
      <c r="AY368" s="173" t="s">
        <v>129</v>
      </c>
    </row>
    <row r="369" spans="2:65" s="1" customFormat="1" ht="22.5" customHeight="1" x14ac:dyDescent="0.35">
      <c r="B369" s="158"/>
      <c r="C369" s="159" t="s">
        <v>680</v>
      </c>
      <c r="D369" s="159" t="s">
        <v>131</v>
      </c>
      <c r="E369" s="160" t="s">
        <v>681</v>
      </c>
      <c r="F369" s="161" t="s">
        <v>682</v>
      </c>
      <c r="G369" s="162" t="s">
        <v>463</v>
      </c>
      <c r="H369" s="163">
        <v>6.4</v>
      </c>
      <c r="I369" s="164"/>
      <c r="J369" s="165">
        <f>ROUND(I369*H369,2)</f>
        <v>0</v>
      </c>
      <c r="K369" s="161" t="s">
        <v>3</v>
      </c>
      <c r="L369" s="34"/>
      <c r="M369" s="166" t="s">
        <v>3</v>
      </c>
      <c r="N369" s="167" t="s">
        <v>46</v>
      </c>
      <c r="O369" s="35"/>
      <c r="P369" s="168">
        <f>O369*H369</f>
        <v>0</v>
      </c>
      <c r="Q369" s="168">
        <v>0</v>
      </c>
      <c r="R369" s="168">
        <f>Q369*H369</f>
        <v>0</v>
      </c>
      <c r="S369" s="168">
        <v>0</v>
      </c>
      <c r="T369" s="169">
        <f>S369*H369</f>
        <v>0</v>
      </c>
      <c r="AR369" s="17" t="s">
        <v>213</v>
      </c>
      <c r="AT369" s="17" t="s">
        <v>131</v>
      </c>
      <c r="AU369" s="17" t="s">
        <v>137</v>
      </c>
      <c r="AY369" s="17" t="s">
        <v>129</v>
      </c>
      <c r="BE369" s="170">
        <f>IF(N369="základní",J369,0)</f>
        <v>0</v>
      </c>
      <c r="BF369" s="170">
        <f>IF(N369="snížená",J369,0)</f>
        <v>0</v>
      </c>
      <c r="BG369" s="170">
        <f>IF(N369="zákl. přenesená",J369,0)</f>
        <v>0</v>
      </c>
      <c r="BH369" s="170">
        <f>IF(N369="sníž. přenesená",J369,0)</f>
        <v>0</v>
      </c>
      <c r="BI369" s="170">
        <f>IF(N369="nulová",J369,0)</f>
        <v>0</v>
      </c>
      <c r="BJ369" s="17" t="s">
        <v>137</v>
      </c>
      <c r="BK369" s="170">
        <f>ROUND(I369*H369,2)</f>
        <v>0</v>
      </c>
      <c r="BL369" s="17" t="s">
        <v>213</v>
      </c>
      <c r="BM369" s="17" t="s">
        <v>683</v>
      </c>
    </row>
    <row r="370" spans="2:65" s="11" customFormat="1" ht="12" x14ac:dyDescent="0.35">
      <c r="B370" s="171"/>
      <c r="D370" s="181" t="s">
        <v>139</v>
      </c>
      <c r="E370" s="195" t="s">
        <v>3</v>
      </c>
      <c r="F370" s="190" t="s">
        <v>684</v>
      </c>
      <c r="H370" s="191">
        <v>6.4</v>
      </c>
      <c r="I370" s="176"/>
      <c r="L370" s="171"/>
      <c r="M370" s="177"/>
      <c r="N370" s="178"/>
      <c r="O370" s="178"/>
      <c r="P370" s="178"/>
      <c r="Q370" s="178"/>
      <c r="R370" s="178"/>
      <c r="S370" s="178"/>
      <c r="T370" s="179"/>
      <c r="AT370" s="173" t="s">
        <v>139</v>
      </c>
      <c r="AU370" s="173" t="s">
        <v>137</v>
      </c>
      <c r="AV370" s="11" t="s">
        <v>137</v>
      </c>
      <c r="AW370" s="11" t="s">
        <v>37</v>
      </c>
      <c r="AX370" s="11" t="s">
        <v>22</v>
      </c>
      <c r="AY370" s="173" t="s">
        <v>129</v>
      </c>
    </row>
    <row r="371" spans="2:65" s="1" customFormat="1" ht="22.5" customHeight="1" x14ac:dyDescent="0.35">
      <c r="B371" s="158"/>
      <c r="C371" s="159" t="s">
        <v>685</v>
      </c>
      <c r="D371" s="159" t="s">
        <v>131</v>
      </c>
      <c r="E371" s="160" t="s">
        <v>686</v>
      </c>
      <c r="F371" s="161" t="s">
        <v>687</v>
      </c>
      <c r="G371" s="162" t="s">
        <v>198</v>
      </c>
      <c r="H371" s="163">
        <v>8.58</v>
      </c>
      <c r="I371" s="164"/>
      <c r="J371" s="165">
        <f>ROUND(I371*H371,2)</f>
        <v>0</v>
      </c>
      <c r="K371" s="161" t="s">
        <v>3</v>
      </c>
      <c r="L371" s="34"/>
      <c r="M371" s="166" t="s">
        <v>3</v>
      </c>
      <c r="N371" s="167" t="s">
        <v>46</v>
      </c>
      <c r="O371" s="35"/>
      <c r="P371" s="168">
        <f>O371*H371</f>
        <v>0</v>
      </c>
      <c r="Q371" s="168">
        <v>0</v>
      </c>
      <c r="R371" s="168">
        <f>Q371*H371</f>
        <v>0</v>
      </c>
      <c r="S371" s="168">
        <v>0</v>
      </c>
      <c r="T371" s="169">
        <f>S371*H371</f>
        <v>0</v>
      </c>
      <c r="AR371" s="17" t="s">
        <v>213</v>
      </c>
      <c r="AT371" s="17" t="s">
        <v>131</v>
      </c>
      <c r="AU371" s="17" t="s">
        <v>137</v>
      </c>
      <c r="AY371" s="17" t="s">
        <v>129</v>
      </c>
      <c r="BE371" s="170">
        <f>IF(N371="základní",J371,0)</f>
        <v>0</v>
      </c>
      <c r="BF371" s="170">
        <f>IF(N371="snížená",J371,0)</f>
        <v>0</v>
      </c>
      <c r="BG371" s="170">
        <f>IF(N371="zákl. přenesená",J371,0)</f>
        <v>0</v>
      </c>
      <c r="BH371" s="170">
        <f>IF(N371="sníž. přenesená",J371,0)</f>
        <v>0</v>
      </c>
      <c r="BI371" s="170">
        <f>IF(N371="nulová",J371,0)</f>
        <v>0</v>
      </c>
      <c r="BJ371" s="17" t="s">
        <v>137</v>
      </c>
      <c r="BK371" s="170">
        <f>ROUND(I371*H371,2)</f>
        <v>0</v>
      </c>
      <c r="BL371" s="17" t="s">
        <v>213</v>
      </c>
      <c r="BM371" s="17" t="s">
        <v>688</v>
      </c>
    </row>
    <row r="372" spans="2:65" s="11" customFormat="1" ht="12" x14ac:dyDescent="0.35">
      <c r="B372" s="171"/>
      <c r="D372" s="181" t="s">
        <v>139</v>
      </c>
      <c r="E372" s="195" t="s">
        <v>3</v>
      </c>
      <c r="F372" s="190" t="s">
        <v>689</v>
      </c>
      <c r="H372" s="191">
        <v>8.58</v>
      </c>
      <c r="I372" s="176"/>
      <c r="L372" s="171"/>
      <c r="M372" s="177"/>
      <c r="N372" s="178"/>
      <c r="O372" s="178"/>
      <c r="P372" s="178"/>
      <c r="Q372" s="178"/>
      <c r="R372" s="178"/>
      <c r="S372" s="178"/>
      <c r="T372" s="179"/>
      <c r="AT372" s="173" t="s">
        <v>139</v>
      </c>
      <c r="AU372" s="173" t="s">
        <v>137</v>
      </c>
      <c r="AV372" s="11" t="s">
        <v>137</v>
      </c>
      <c r="AW372" s="11" t="s">
        <v>37</v>
      </c>
      <c r="AX372" s="11" t="s">
        <v>22</v>
      </c>
      <c r="AY372" s="173" t="s">
        <v>129</v>
      </c>
    </row>
    <row r="373" spans="2:65" s="1" customFormat="1" ht="22.5" customHeight="1" x14ac:dyDescent="0.35">
      <c r="B373" s="158"/>
      <c r="C373" s="159" t="s">
        <v>690</v>
      </c>
      <c r="D373" s="159" t="s">
        <v>131</v>
      </c>
      <c r="E373" s="160" t="s">
        <v>691</v>
      </c>
      <c r="F373" s="161" t="s">
        <v>692</v>
      </c>
      <c r="G373" s="162" t="s">
        <v>198</v>
      </c>
      <c r="H373" s="163">
        <v>6.15</v>
      </c>
      <c r="I373" s="164"/>
      <c r="J373" s="165">
        <f>ROUND(I373*H373,2)</f>
        <v>0</v>
      </c>
      <c r="K373" s="161" t="s">
        <v>3</v>
      </c>
      <c r="L373" s="34"/>
      <c r="M373" s="166" t="s">
        <v>3</v>
      </c>
      <c r="N373" s="167" t="s">
        <v>46</v>
      </c>
      <c r="O373" s="35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AR373" s="17" t="s">
        <v>213</v>
      </c>
      <c r="AT373" s="17" t="s">
        <v>131</v>
      </c>
      <c r="AU373" s="17" t="s">
        <v>137</v>
      </c>
      <c r="AY373" s="17" t="s">
        <v>129</v>
      </c>
      <c r="BE373" s="170">
        <f>IF(N373="základní",J373,0)</f>
        <v>0</v>
      </c>
      <c r="BF373" s="170">
        <f>IF(N373="snížená",J373,0)</f>
        <v>0</v>
      </c>
      <c r="BG373" s="170">
        <f>IF(N373="zákl. přenesená",J373,0)</f>
        <v>0</v>
      </c>
      <c r="BH373" s="170">
        <f>IF(N373="sníž. přenesená",J373,0)</f>
        <v>0</v>
      </c>
      <c r="BI373" s="170">
        <f>IF(N373="nulová",J373,0)</f>
        <v>0</v>
      </c>
      <c r="BJ373" s="17" t="s">
        <v>137</v>
      </c>
      <c r="BK373" s="170">
        <f>ROUND(I373*H373,2)</f>
        <v>0</v>
      </c>
      <c r="BL373" s="17" t="s">
        <v>213</v>
      </c>
      <c r="BM373" s="17" t="s">
        <v>693</v>
      </c>
    </row>
    <row r="374" spans="2:65" s="11" customFormat="1" ht="12" x14ac:dyDescent="0.35">
      <c r="B374" s="171"/>
      <c r="D374" s="181" t="s">
        <v>139</v>
      </c>
      <c r="E374" s="195" t="s">
        <v>3</v>
      </c>
      <c r="F374" s="190" t="s">
        <v>694</v>
      </c>
      <c r="H374" s="191">
        <v>6.15</v>
      </c>
      <c r="I374" s="176"/>
      <c r="L374" s="171"/>
      <c r="M374" s="177"/>
      <c r="N374" s="178"/>
      <c r="O374" s="178"/>
      <c r="P374" s="178"/>
      <c r="Q374" s="178"/>
      <c r="R374" s="178"/>
      <c r="S374" s="178"/>
      <c r="T374" s="179"/>
      <c r="AT374" s="173" t="s">
        <v>139</v>
      </c>
      <c r="AU374" s="173" t="s">
        <v>137</v>
      </c>
      <c r="AV374" s="11" t="s">
        <v>137</v>
      </c>
      <c r="AW374" s="11" t="s">
        <v>37</v>
      </c>
      <c r="AX374" s="11" t="s">
        <v>22</v>
      </c>
      <c r="AY374" s="173" t="s">
        <v>129</v>
      </c>
    </row>
    <row r="375" spans="2:65" s="1" customFormat="1" ht="22.5" customHeight="1" x14ac:dyDescent="0.35">
      <c r="B375" s="158"/>
      <c r="C375" s="159" t="s">
        <v>695</v>
      </c>
      <c r="D375" s="159" t="s">
        <v>131</v>
      </c>
      <c r="E375" s="160" t="s">
        <v>696</v>
      </c>
      <c r="F375" s="161" t="s">
        <v>697</v>
      </c>
      <c r="G375" s="162" t="s">
        <v>362</v>
      </c>
      <c r="H375" s="163">
        <v>1</v>
      </c>
      <c r="I375" s="164"/>
      <c r="J375" s="165">
        <f>ROUND(I375*H375,2)</f>
        <v>0</v>
      </c>
      <c r="K375" s="161" t="s">
        <v>3</v>
      </c>
      <c r="L375" s="34"/>
      <c r="M375" s="166" t="s">
        <v>3</v>
      </c>
      <c r="N375" s="167" t="s">
        <v>46</v>
      </c>
      <c r="O375" s="35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AR375" s="17" t="s">
        <v>213</v>
      </c>
      <c r="AT375" s="17" t="s">
        <v>131</v>
      </c>
      <c r="AU375" s="17" t="s">
        <v>137</v>
      </c>
      <c r="AY375" s="17" t="s">
        <v>129</v>
      </c>
      <c r="BE375" s="170">
        <f>IF(N375="základní",J375,0)</f>
        <v>0</v>
      </c>
      <c r="BF375" s="170">
        <f>IF(N375="snížená",J375,0)</f>
        <v>0</v>
      </c>
      <c r="BG375" s="170">
        <f>IF(N375="zákl. přenesená",J375,0)</f>
        <v>0</v>
      </c>
      <c r="BH375" s="170">
        <f>IF(N375="sníž. přenesená",J375,0)</f>
        <v>0</v>
      </c>
      <c r="BI375" s="170">
        <f>IF(N375="nulová",J375,0)</f>
        <v>0</v>
      </c>
      <c r="BJ375" s="17" t="s">
        <v>137</v>
      </c>
      <c r="BK375" s="170">
        <f>ROUND(I375*H375,2)</f>
        <v>0</v>
      </c>
      <c r="BL375" s="17" t="s">
        <v>213</v>
      </c>
      <c r="BM375" s="17" t="s">
        <v>698</v>
      </c>
    </row>
    <row r="376" spans="2:65" s="13" customFormat="1" ht="24" x14ac:dyDescent="0.35">
      <c r="B376" s="208"/>
      <c r="D376" s="172" t="s">
        <v>139</v>
      </c>
      <c r="E376" s="209" t="s">
        <v>3</v>
      </c>
      <c r="F376" s="210" t="s">
        <v>699</v>
      </c>
      <c r="H376" s="211" t="s">
        <v>3</v>
      </c>
      <c r="I376" s="212"/>
      <c r="L376" s="208"/>
      <c r="M376" s="213"/>
      <c r="N376" s="214"/>
      <c r="O376" s="214"/>
      <c r="P376" s="214"/>
      <c r="Q376" s="214"/>
      <c r="R376" s="214"/>
      <c r="S376" s="214"/>
      <c r="T376" s="215"/>
      <c r="AT376" s="211" t="s">
        <v>139</v>
      </c>
      <c r="AU376" s="211" t="s">
        <v>137</v>
      </c>
      <c r="AV376" s="13" t="s">
        <v>22</v>
      </c>
      <c r="AW376" s="13" t="s">
        <v>37</v>
      </c>
      <c r="AX376" s="13" t="s">
        <v>74</v>
      </c>
      <c r="AY376" s="211" t="s">
        <v>129</v>
      </c>
    </row>
    <row r="377" spans="2:65" s="11" customFormat="1" ht="12" x14ac:dyDescent="0.35">
      <c r="B377" s="171"/>
      <c r="D377" s="181" t="s">
        <v>139</v>
      </c>
      <c r="E377" s="195" t="s">
        <v>3</v>
      </c>
      <c r="F377" s="190" t="s">
        <v>22</v>
      </c>
      <c r="H377" s="191">
        <v>1</v>
      </c>
      <c r="I377" s="176"/>
      <c r="L377" s="171"/>
      <c r="M377" s="177"/>
      <c r="N377" s="178"/>
      <c r="O377" s="178"/>
      <c r="P377" s="178"/>
      <c r="Q377" s="178"/>
      <c r="R377" s="178"/>
      <c r="S377" s="178"/>
      <c r="T377" s="179"/>
      <c r="AT377" s="173" t="s">
        <v>139</v>
      </c>
      <c r="AU377" s="173" t="s">
        <v>137</v>
      </c>
      <c r="AV377" s="11" t="s">
        <v>137</v>
      </c>
      <c r="AW377" s="11" t="s">
        <v>37</v>
      </c>
      <c r="AX377" s="11" t="s">
        <v>22</v>
      </c>
      <c r="AY377" s="173" t="s">
        <v>129</v>
      </c>
    </row>
    <row r="378" spans="2:65" s="1" customFormat="1" ht="31.5" customHeight="1" x14ac:dyDescent="0.35">
      <c r="B378" s="158"/>
      <c r="C378" s="159" t="s">
        <v>700</v>
      </c>
      <c r="D378" s="159" t="s">
        <v>131</v>
      </c>
      <c r="E378" s="160" t="s">
        <v>701</v>
      </c>
      <c r="F378" s="161" t="s">
        <v>702</v>
      </c>
      <c r="G378" s="162" t="s">
        <v>668</v>
      </c>
      <c r="H378" s="216"/>
      <c r="I378" s="164"/>
      <c r="J378" s="165">
        <f>ROUND(I378*H378,2)</f>
        <v>0</v>
      </c>
      <c r="K378" s="161" t="s">
        <v>135</v>
      </c>
      <c r="L378" s="34"/>
      <c r="M378" s="166" t="s">
        <v>3</v>
      </c>
      <c r="N378" s="167" t="s">
        <v>46</v>
      </c>
      <c r="O378" s="35"/>
      <c r="P378" s="168">
        <f>O378*H378</f>
        <v>0</v>
      </c>
      <c r="Q378" s="168">
        <v>0</v>
      </c>
      <c r="R378" s="168">
        <f>Q378*H378</f>
        <v>0</v>
      </c>
      <c r="S378" s="168">
        <v>0</v>
      </c>
      <c r="T378" s="169">
        <f>S378*H378</f>
        <v>0</v>
      </c>
      <c r="AR378" s="17" t="s">
        <v>213</v>
      </c>
      <c r="AT378" s="17" t="s">
        <v>131</v>
      </c>
      <c r="AU378" s="17" t="s">
        <v>137</v>
      </c>
      <c r="AY378" s="17" t="s">
        <v>129</v>
      </c>
      <c r="BE378" s="170">
        <f>IF(N378="základní",J378,0)</f>
        <v>0</v>
      </c>
      <c r="BF378" s="170">
        <f>IF(N378="snížená",J378,0)</f>
        <v>0</v>
      </c>
      <c r="BG378" s="170">
        <f>IF(N378="zákl. přenesená",J378,0)</f>
        <v>0</v>
      </c>
      <c r="BH378" s="170">
        <f>IF(N378="sníž. přenesená",J378,0)</f>
        <v>0</v>
      </c>
      <c r="BI378" s="170">
        <f>IF(N378="nulová",J378,0)</f>
        <v>0</v>
      </c>
      <c r="BJ378" s="17" t="s">
        <v>137</v>
      </c>
      <c r="BK378" s="170">
        <f>ROUND(I378*H378,2)</f>
        <v>0</v>
      </c>
      <c r="BL378" s="17" t="s">
        <v>213</v>
      </c>
      <c r="BM378" s="17" t="s">
        <v>703</v>
      </c>
    </row>
    <row r="379" spans="2:65" s="10" customFormat="1" ht="29.9" customHeight="1" x14ac:dyDescent="0.35">
      <c r="B379" s="144"/>
      <c r="D379" s="155" t="s">
        <v>73</v>
      </c>
      <c r="E379" s="156" t="s">
        <v>704</v>
      </c>
      <c r="F379" s="156" t="s">
        <v>705</v>
      </c>
      <c r="I379" s="147"/>
      <c r="J379" s="157">
        <f>BK379</f>
        <v>0</v>
      </c>
      <c r="L379" s="144"/>
      <c r="M379" s="149"/>
      <c r="N379" s="150"/>
      <c r="O379" s="150"/>
      <c r="P379" s="151">
        <f>SUM(P380:P425)</f>
        <v>0</v>
      </c>
      <c r="Q379" s="150"/>
      <c r="R379" s="151">
        <f>SUM(R380:R425)</f>
        <v>2.7855137199999995</v>
      </c>
      <c r="S379" s="150"/>
      <c r="T379" s="152">
        <f>SUM(T380:T425)</f>
        <v>0</v>
      </c>
      <c r="AR379" s="145" t="s">
        <v>137</v>
      </c>
      <c r="AT379" s="153" t="s">
        <v>73</v>
      </c>
      <c r="AU379" s="153" t="s">
        <v>22</v>
      </c>
      <c r="AY379" s="145" t="s">
        <v>129</v>
      </c>
      <c r="BK379" s="154">
        <f>SUM(BK380:BK425)</f>
        <v>0</v>
      </c>
    </row>
    <row r="380" spans="2:65" s="1" customFormat="1" ht="31.5" customHeight="1" x14ac:dyDescent="0.35">
      <c r="B380" s="158"/>
      <c r="C380" s="159" t="s">
        <v>706</v>
      </c>
      <c r="D380" s="159" t="s">
        <v>131</v>
      </c>
      <c r="E380" s="160" t="s">
        <v>707</v>
      </c>
      <c r="F380" s="161" t="s">
        <v>708</v>
      </c>
      <c r="G380" s="162" t="s">
        <v>463</v>
      </c>
      <c r="H380" s="163">
        <v>87.36</v>
      </c>
      <c r="I380" s="164"/>
      <c r="J380" s="165">
        <f>ROUND(I380*H380,2)</f>
        <v>0</v>
      </c>
      <c r="K380" s="161" t="s">
        <v>135</v>
      </c>
      <c r="L380" s="34"/>
      <c r="M380" s="166" t="s">
        <v>3</v>
      </c>
      <c r="N380" s="167" t="s">
        <v>46</v>
      </c>
      <c r="O380" s="35"/>
      <c r="P380" s="168">
        <f>O380*H380</f>
        <v>0</v>
      </c>
      <c r="Q380" s="168">
        <v>1.17E-3</v>
      </c>
      <c r="R380" s="168">
        <f>Q380*H380</f>
        <v>0.1022112</v>
      </c>
      <c r="S380" s="168">
        <v>0</v>
      </c>
      <c r="T380" s="169">
        <f>S380*H380</f>
        <v>0</v>
      </c>
      <c r="AR380" s="17" t="s">
        <v>213</v>
      </c>
      <c r="AT380" s="17" t="s">
        <v>131</v>
      </c>
      <c r="AU380" s="17" t="s">
        <v>137</v>
      </c>
      <c r="AY380" s="17" t="s">
        <v>129</v>
      </c>
      <c r="BE380" s="170">
        <f>IF(N380="základní",J380,0)</f>
        <v>0</v>
      </c>
      <c r="BF380" s="170">
        <f>IF(N380="snížená",J380,0)</f>
        <v>0</v>
      </c>
      <c r="BG380" s="170">
        <f>IF(N380="zákl. přenesená",J380,0)</f>
        <v>0</v>
      </c>
      <c r="BH380" s="170">
        <f>IF(N380="sníž. přenesená",J380,0)</f>
        <v>0</v>
      </c>
      <c r="BI380" s="170">
        <f>IF(N380="nulová",J380,0)</f>
        <v>0</v>
      </c>
      <c r="BJ380" s="17" t="s">
        <v>137</v>
      </c>
      <c r="BK380" s="170">
        <f>ROUND(I380*H380,2)</f>
        <v>0</v>
      </c>
      <c r="BL380" s="17" t="s">
        <v>213</v>
      </c>
      <c r="BM380" s="17" t="s">
        <v>709</v>
      </c>
    </row>
    <row r="381" spans="2:65" s="1" customFormat="1" ht="38" x14ac:dyDescent="0.35">
      <c r="B381" s="34"/>
      <c r="D381" s="172" t="s">
        <v>265</v>
      </c>
      <c r="F381" s="206" t="s">
        <v>710</v>
      </c>
      <c r="I381" s="207"/>
      <c r="L381" s="34"/>
      <c r="M381" s="63"/>
      <c r="N381" s="35"/>
      <c r="O381" s="35"/>
      <c r="P381" s="35"/>
      <c r="Q381" s="35"/>
      <c r="R381" s="35"/>
      <c r="S381" s="35"/>
      <c r="T381" s="64"/>
      <c r="AT381" s="17" t="s">
        <v>265</v>
      </c>
      <c r="AU381" s="17" t="s">
        <v>137</v>
      </c>
    </row>
    <row r="382" spans="2:65" s="11" customFormat="1" ht="12" x14ac:dyDescent="0.35">
      <c r="B382" s="171"/>
      <c r="D382" s="172" t="s">
        <v>139</v>
      </c>
      <c r="E382" s="173" t="s">
        <v>3</v>
      </c>
      <c r="F382" s="174" t="s">
        <v>711</v>
      </c>
      <c r="H382" s="175">
        <v>30</v>
      </c>
      <c r="I382" s="176"/>
      <c r="L382" s="171"/>
      <c r="M382" s="177"/>
      <c r="N382" s="178"/>
      <c r="O382" s="178"/>
      <c r="P382" s="178"/>
      <c r="Q382" s="178"/>
      <c r="R382" s="178"/>
      <c r="S382" s="178"/>
      <c r="T382" s="179"/>
      <c r="AT382" s="173" t="s">
        <v>139</v>
      </c>
      <c r="AU382" s="173" t="s">
        <v>137</v>
      </c>
      <c r="AV382" s="11" t="s">
        <v>137</v>
      </c>
      <c r="AW382" s="11" t="s">
        <v>37</v>
      </c>
      <c r="AX382" s="11" t="s">
        <v>74</v>
      </c>
      <c r="AY382" s="173" t="s">
        <v>129</v>
      </c>
    </row>
    <row r="383" spans="2:65" s="11" customFormat="1" ht="12" x14ac:dyDescent="0.35">
      <c r="B383" s="171"/>
      <c r="D383" s="172" t="s">
        <v>139</v>
      </c>
      <c r="E383" s="173" t="s">
        <v>3</v>
      </c>
      <c r="F383" s="174" t="s">
        <v>712</v>
      </c>
      <c r="H383" s="175">
        <v>9.36</v>
      </c>
      <c r="I383" s="176"/>
      <c r="L383" s="171"/>
      <c r="M383" s="177"/>
      <c r="N383" s="178"/>
      <c r="O383" s="178"/>
      <c r="P383" s="178"/>
      <c r="Q383" s="178"/>
      <c r="R383" s="178"/>
      <c r="S383" s="178"/>
      <c r="T383" s="179"/>
      <c r="AT383" s="173" t="s">
        <v>139</v>
      </c>
      <c r="AU383" s="173" t="s">
        <v>137</v>
      </c>
      <c r="AV383" s="11" t="s">
        <v>137</v>
      </c>
      <c r="AW383" s="11" t="s">
        <v>37</v>
      </c>
      <c r="AX383" s="11" t="s">
        <v>74</v>
      </c>
      <c r="AY383" s="173" t="s">
        <v>129</v>
      </c>
    </row>
    <row r="384" spans="2:65" s="11" customFormat="1" ht="12" x14ac:dyDescent="0.35">
      <c r="B384" s="171"/>
      <c r="D384" s="172" t="s">
        <v>139</v>
      </c>
      <c r="E384" s="173" t="s">
        <v>3</v>
      </c>
      <c r="F384" s="174" t="s">
        <v>713</v>
      </c>
      <c r="H384" s="175">
        <v>33</v>
      </c>
      <c r="I384" s="176"/>
      <c r="L384" s="171"/>
      <c r="M384" s="177"/>
      <c r="N384" s="178"/>
      <c r="O384" s="178"/>
      <c r="P384" s="178"/>
      <c r="Q384" s="178"/>
      <c r="R384" s="178"/>
      <c r="S384" s="178"/>
      <c r="T384" s="179"/>
      <c r="AT384" s="173" t="s">
        <v>139</v>
      </c>
      <c r="AU384" s="173" t="s">
        <v>137</v>
      </c>
      <c r="AV384" s="11" t="s">
        <v>137</v>
      </c>
      <c r="AW384" s="11" t="s">
        <v>37</v>
      </c>
      <c r="AX384" s="11" t="s">
        <v>74</v>
      </c>
      <c r="AY384" s="173" t="s">
        <v>129</v>
      </c>
    </row>
    <row r="385" spans="2:65" s="11" customFormat="1" ht="12" x14ac:dyDescent="0.35">
      <c r="B385" s="171"/>
      <c r="D385" s="172" t="s">
        <v>139</v>
      </c>
      <c r="E385" s="173" t="s">
        <v>3</v>
      </c>
      <c r="F385" s="174" t="s">
        <v>714</v>
      </c>
      <c r="H385" s="175">
        <v>15</v>
      </c>
      <c r="I385" s="176"/>
      <c r="L385" s="171"/>
      <c r="M385" s="177"/>
      <c r="N385" s="178"/>
      <c r="O385" s="178"/>
      <c r="P385" s="178"/>
      <c r="Q385" s="178"/>
      <c r="R385" s="178"/>
      <c r="S385" s="178"/>
      <c r="T385" s="179"/>
      <c r="AT385" s="173" t="s">
        <v>139</v>
      </c>
      <c r="AU385" s="173" t="s">
        <v>137</v>
      </c>
      <c r="AV385" s="11" t="s">
        <v>137</v>
      </c>
      <c r="AW385" s="11" t="s">
        <v>37</v>
      </c>
      <c r="AX385" s="11" t="s">
        <v>74</v>
      </c>
      <c r="AY385" s="173" t="s">
        <v>129</v>
      </c>
    </row>
    <row r="386" spans="2:65" s="12" customFormat="1" ht="12" x14ac:dyDescent="0.35">
      <c r="B386" s="180"/>
      <c r="D386" s="181" t="s">
        <v>139</v>
      </c>
      <c r="E386" s="182" t="s">
        <v>3</v>
      </c>
      <c r="F386" s="183" t="s">
        <v>142</v>
      </c>
      <c r="H386" s="184">
        <v>87.36</v>
      </c>
      <c r="I386" s="185"/>
      <c r="L386" s="180"/>
      <c r="M386" s="186"/>
      <c r="N386" s="187"/>
      <c r="O386" s="187"/>
      <c r="P386" s="187"/>
      <c r="Q386" s="187"/>
      <c r="R386" s="187"/>
      <c r="S386" s="187"/>
      <c r="T386" s="188"/>
      <c r="AT386" s="189" t="s">
        <v>139</v>
      </c>
      <c r="AU386" s="189" t="s">
        <v>137</v>
      </c>
      <c r="AV386" s="12" t="s">
        <v>136</v>
      </c>
      <c r="AW386" s="12" t="s">
        <v>37</v>
      </c>
      <c r="AX386" s="12" t="s">
        <v>22</v>
      </c>
      <c r="AY386" s="189" t="s">
        <v>129</v>
      </c>
    </row>
    <row r="387" spans="2:65" s="1" customFormat="1" ht="22.5" customHeight="1" x14ac:dyDescent="0.35">
      <c r="B387" s="158"/>
      <c r="C387" s="196" t="s">
        <v>715</v>
      </c>
      <c r="D387" s="196" t="s">
        <v>202</v>
      </c>
      <c r="E387" s="197" t="s">
        <v>716</v>
      </c>
      <c r="F387" s="198" t="s">
        <v>717</v>
      </c>
      <c r="G387" s="199" t="s">
        <v>198</v>
      </c>
      <c r="H387" s="200">
        <v>27.202999999999999</v>
      </c>
      <c r="I387" s="201"/>
      <c r="J387" s="202">
        <f>ROUND(I387*H387,2)</f>
        <v>0</v>
      </c>
      <c r="K387" s="198" t="s">
        <v>135</v>
      </c>
      <c r="L387" s="203"/>
      <c r="M387" s="204" t="s">
        <v>3</v>
      </c>
      <c r="N387" s="205" t="s">
        <v>46</v>
      </c>
      <c r="O387" s="35"/>
      <c r="P387" s="168">
        <f>O387*H387</f>
        <v>0</v>
      </c>
      <c r="Q387" s="168">
        <v>1.9199999999999998E-2</v>
      </c>
      <c r="R387" s="168">
        <f>Q387*H387</f>
        <v>0.52229759999999992</v>
      </c>
      <c r="S387" s="168">
        <v>0</v>
      </c>
      <c r="T387" s="169">
        <f>S387*H387</f>
        <v>0</v>
      </c>
      <c r="AR387" s="17" t="s">
        <v>294</v>
      </c>
      <c r="AT387" s="17" t="s">
        <v>202</v>
      </c>
      <c r="AU387" s="17" t="s">
        <v>137</v>
      </c>
      <c r="AY387" s="17" t="s">
        <v>129</v>
      </c>
      <c r="BE387" s="170">
        <f>IF(N387="základní",J387,0)</f>
        <v>0</v>
      </c>
      <c r="BF387" s="170">
        <f>IF(N387="snížená",J387,0)</f>
        <v>0</v>
      </c>
      <c r="BG387" s="170">
        <f>IF(N387="zákl. přenesená",J387,0)</f>
        <v>0</v>
      </c>
      <c r="BH387" s="170">
        <f>IF(N387="sníž. přenesená",J387,0)</f>
        <v>0</v>
      </c>
      <c r="BI387" s="170">
        <f>IF(N387="nulová",J387,0)</f>
        <v>0</v>
      </c>
      <c r="BJ387" s="17" t="s">
        <v>137</v>
      </c>
      <c r="BK387" s="170">
        <f>ROUND(I387*H387,2)</f>
        <v>0</v>
      </c>
      <c r="BL387" s="17" t="s">
        <v>213</v>
      </c>
      <c r="BM387" s="17" t="s">
        <v>718</v>
      </c>
    </row>
    <row r="388" spans="2:65" s="11" customFormat="1" ht="12" x14ac:dyDescent="0.35">
      <c r="B388" s="171"/>
      <c r="D388" s="172" t="s">
        <v>139</v>
      </c>
      <c r="E388" s="173" t="s">
        <v>3</v>
      </c>
      <c r="F388" s="174" t="s">
        <v>719</v>
      </c>
      <c r="H388" s="175">
        <v>9.7650000000000006</v>
      </c>
      <c r="I388" s="176"/>
      <c r="L388" s="171"/>
      <c r="M388" s="177"/>
      <c r="N388" s="178"/>
      <c r="O388" s="178"/>
      <c r="P388" s="178"/>
      <c r="Q388" s="178"/>
      <c r="R388" s="178"/>
      <c r="S388" s="178"/>
      <c r="T388" s="179"/>
      <c r="AT388" s="173" t="s">
        <v>139</v>
      </c>
      <c r="AU388" s="173" t="s">
        <v>137</v>
      </c>
      <c r="AV388" s="11" t="s">
        <v>137</v>
      </c>
      <c r="AW388" s="11" t="s">
        <v>37</v>
      </c>
      <c r="AX388" s="11" t="s">
        <v>74</v>
      </c>
      <c r="AY388" s="173" t="s">
        <v>129</v>
      </c>
    </row>
    <row r="389" spans="2:65" s="11" customFormat="1" ht="12" x14ac:dyDescent="0.35">
      <c r="B389" s="171"/>
      <c r="D389" s="172" t="s">
        <v>139</v>
      </c>
      <c r="E389" s="173" t="s">
        <v>3</v>
      </c>
      <c r="F389" s="174" t="s">
        <v>720</v>
      </c>
      <c r="H389" s="175">
        <v>2.948</v>
      </c>
      <c r="I389" s="176"/>
      <c r="L389" s="171"/>
      <c r="M389" s="177"/>
      <c r="N389" s="178"/>
      <c r="O389" s="178"/>
      <c r="P389" s="178"/>
      <c r="Q389" s="178"/>
      <c r="R389" s="178"/>
      <c r="S389" s="178"/>
      <c r="T389" s="179"/>
      <c r="AT389" s="173" t="s">
        <v>139</v>
      </c>
      <c r="AU389" s="173" t="s">
        <v>137</v>
      </c>
      <c r="AV389" s="11" t="s">
        <v>137</v>
      </c>
      <c r="AW389" s="11" t="s">
        <v>37</v>
      </c>
      <c r="AX389" s="11" t="s">
        <v>74</v>
      </c>
      <c r="AY389" s="173" t="s">
        <v>129</v>
      </c>
    </row>
    <row r="390" spans="2:65" s="11" customFormat="1" ht="12" x14ac:dyDescent="0.35">
      <c r="B390" s="171"/>
      <c r="D390" s="172" t="s">
        <v>139</v>
      </c>
      <c r="E390" s="173" t="s">
        <v>3</v>
      </c>
      <c r="F390" s="174" t="s">
        <v>721</v>
      </c>
      <c r="H390" s="175">
        <v>10.395</v>
      </c>
      <c r="I390" s="176"/>
      <c r="L390" s="171"/>
      <c r="M390" s="177"/>
      <c r="N390" s="178"/>
      <c r="O390" s="178"/>
      <c r="P390" s="178"/>
      <c r="Q390" s="178"/>
      <c r="R390" s="178"/>
      <c r="S390" s="178"/>
      <c r="T390" s="179"/>
      <c r="AT390" s="173" t="s">
        <v>139</v>
      </c>
      <c r="AU390" s="173" t="s">
        <v>137</v>
      </c>
      <c r="AV390" s="11" t="s">
        <v>137</v>
      </c>
      <c r="AW390" s="11" t="s">
        <v>37</v>
      </c>
      <c r="AX390" s="11" t="s">
        <v>74</v>
      </c>
      <c r="AY390" s="173" t="s">
        <v>129</v>
      </c>
    </row>
    <row r="391" spans="2:65" s="11" customFormat="1" ht="12" x14ac:dyDescent="0.35">
      <c r="B391" s="171"/>
      <c r="D391" s="172" t="s">
        <v>139</v>
      </c>
      <c r="E391" s="173" t="s">
        <v>3</v>
      </c>
      <c r="F391" s="174" t="s">
        <v>722</v>
      </c>
      <c r="H391" s="175">
        <v>4.0949999999999998</v>
      </c>
      <c r="I391" s="176"/>
      <c r="L391" s="171"/>
      <c r="M391" s="177"/>
      <c r="N391" s="178"/>
      <c r="O391" s="178"/>
      <c r="P391" s="178"/>
      <c r="Q391" s="178"/>
      <c r="R391" s="178"/>
      <c r="S391" s="178"/>
      <c r="T391" s="179"/>
      <c r="AT391" s="173" t="s">
        <v>139</v>
      </c>
      <c r="AU391" s="173" t="s">
        <v>137</v>
      </c>
      <c r="AV391" s="11" t="s">
        <v>137</v>
      </c>
      <c r="AW391" s="11" t="s">
        <v>37</v>
      </c>
      <c r="AX391" s="11" t="s">
        <v>74</v>
      </c>
      <c r="AY391" s="173" t="s">
        <v>129</v>
      </c>
    </row>
    <row r="392" spans="2:65" s="12" customFormat="1" ht="12" x14ac:dyDescent="0.35">
      <c r="B392" s="180"/>
      <c r="D392" s="181" t="s">
        <v>139</v>
      </c>
      <c r="E392" s="182" t="s">
        <v>3</v>
      </c>
      <c r="F392" s="183" t="s">
        <v>142</v>
      </c>
      <c r="H392" s="184">
        <v>27.202999999999999</v>
      </c>
      <c r="I392" s="185"/>
      <c r="L392" s="180"/>
      <c r="M392" s="186"/>
      <c r="N392" s="187"/>
      <c r="O392" s="187"/>
      <c r="P392" s="187"/>
      <c r="Q392" s="187"/>
      <c r="R392" s="187"/>
      <c r="S392" s="187"/>
      <c r="T392" s="188"/>
      <c r="AT392" s="189" t="s">
        <v>139</v>
      </c>
      <c r="AU392" s="189" t="s">
        <v>137</v>
      </c>
      <c r="AV392" s="12" t="s">
        <v>136</v>
      </c>
      <c r="AW392" s="12" t="s">
        <v>37</v>
      </c>
      <c r="AX392" s="12" t="s">
        <v>22</v>
      </c>
      <c r="AY392" s="189" t="s">
        <v>129</v>
      </c>
    </row>
    <row r="393" spans="2:65" s="1" customFormat="1" ht="31.5" customHeight="1" x14ac:dyDescent="0.35">
      <c r="B393" s="158"/>
      <c r="C393" s="159" t="s">
        <v>723</v>
      </c>
      <c r="D393" s="159" t="s">
        <v>131</v>
      </c>
      <c r="E393" s="160" t="s">
        <v>724</v>
      </c>
      <c r="F393" s="161" t="s">
        <v>725</v>
      </c>
      <c r="G393" s="162" t="s">
        <v>463</v>
      </c>
      <c r="H393" s="163">
        <v>89.7</v>
      </c>
      <c r="I393" s="164"/>
      <c r="J393" s="165">
        <f>ROUND(I393*H393,2)</f>
        <v>0</v>
      </c>
      <c r="K393" s="161" t="s">
        <v>135</v>
      </c>
      <c r="L393" s="34"/>
      <c r="M393" s="166" t="s">
        <v>3</v>
      </c>
      <c r="N393" s="167" t="s">
        <v>46</v>
      </c>
      <c r="O393" s="35"/>
      <c r="P393" s="168">
        <f>O393*H393</f>
        <v>0</v>
      </c>
      <c r="Q393" s="168">
        <v>7.7999999999999999E-4</v>
      </c>
      <c r="R393" s="168">
        <f>Q393*H393</f>
        <v>6.9966E-2</v>
      </c>
      <c r="S393" s="168">
        <v>0</v>
      </c>
      <c r="T393" s="169">
        <f>S393*H393</f>
        <v>0</v>
      </c>
      <c r="AR393" s="17" t="s">
        <v>213</v>
      </c>
      <c r="AT393" s="17" t="s">
        <v>131</v>
      </c>
      <c r="AU393" s="17" t="s">
        <v>137</v>
      </c>
      <c r="AY393" s="17" t="s">
        <v>129</v>
      </c>
      <c r="BE393" s="170">
        <f>IF(N393="základní",J393,0)</f>
        <v>0</v>
      </c>
      <c r="BF393" s="170">
        <f>IF(N393="snížená",J393,0)</f>
        <v>0</v>
      </c>
      <c r="BG393" s="170">
        <f>IF(N393="zákl. přenesená",J393,0)</f>
        <v>0</v>
      </c>
      <c r="BH393" s="170">
        <f>IF(N393="sníž. přenesená",J393,0)</f>
        <v>0</v>
      </c>
      <c r="BI393" s="170">
        <f>IF(N393="nulová",J393,0)</f>
        <v>0</v>
      </c>
      <c r="BJ393" s="17" t="s">
        <v>137</v>
      </c>
      <c r="BK393" s="170">
        <f>ROUND(I393*H393,2)</f>
        <v>0</v>
      </c>
      <c r="BL393" s="17" t="s">
        <v>213</v>
      </c>
      <c r="BM393" s="17" t="s">
        <v>726</v>
      </c>
    </row>
    <row r="394" spans="2:65" s="1" customFormat="1" ht="38" x14ac:dyDescent="0.35">
      <c r="B394" s="34"/>
      <c r="D394" s="172" t="s">
        <v>265</v>
      </c>
      <c r="F394" s="206" t="s">
        <v>710</v>
      </c>
      <c r="I394" s="207"/>
      <c r="L394" s="34"/>
      <c r="M394" s="63"/>
      <c r="N394" s="35"/>
      <c r="O394" s="35"/>
      <c r="P394" s="35"/>
      <c r="Q394" s="35"/>
      <c r="R394" s="35"/>
      <c r="S394" s="35"/>
      <c r="T394" s="64"/>
      <c r="AT394" s="17" t="s">
        <v>265</v>
      </c>
      <c r="AU394" s="17" t="s">
        <v>137</v>
      </c>
    </row>
    <row r="395" spans="2:65" s="11" customFormat="1" ht="12" x14ac:dyDescent="0.35">
      <c r="B395" s="171"/>
      <c r="D395" s="172" t="s">
        <v>139</v>
      </c>
      <c r="E395" s="173" t="s">
        <v>3</v>
      </c>
      <c r="F395" s="174" t="s">
        <v>711</v>
      </c>
      <c r="H395" s="175">
        <v>30</v>
      </c>
      <c r="I395" s="176"/>
      <c r="L395" s="171"/>
      <c r="M395" s="177"/>
      <c r="N395" s="178"/>
      <c r="O395" s="178"/>
      <c r="P395" s="178"/>
      <c r="Q395" s="178"/>
      <c r="R395" s="178"/>
      <c r="S395" s="178"/>
      <c r="T395" s="179"/>
      <c r="AT395" s="173" t="s">
        <v>139</v>
      </c>
      <c r="AU395" s="173" t="s">
        <v>137</v>
      </c>
      <c r="AV395" s="11" t="s">
        <v>137</v>
      </c>
      <c r="AW395" s="11" t="s">
        <v>37</v>
      </c>
      <c r="AX395" s="11" t="s">
        <v>74</v>
      </c>
      <c r="AY395" s="173" t="s">
        <v>129</v>
      </c>
    </row>
    <row r="396" spans="2:65" s="11" customFormat="1" ht="12" x14ac:dyDescent="0.35">
      <c r="B396" s="171"/>
      <c r="D396" s="172" t="s">
        <v>139</v>
      </c>
      <c r="E396" s="173" t="s">
        <v>3</v>
      </c>
      <c r="F396" s="174" t="s">
        <v>727</v>
      </c>
      <c r="H396" s="175">
        <v>11.7</v>
      </c>
      <c r="I396" s="176"/>
      <c r="L396" s="171"/>
      <c r="M396" s="177"/>
      <c r="N396" s="178"/>
      <c r="O396" s="178"/>
      <c r="P396" s="178"/>
      <c r="Q396" s="178"/>
      <c r="R396" s="178"/>
      <c r="S396" s="178"/>
      <c r="T396" s="179"/>
      <c r="AT396" s="173" t="s">
        <v>139</v>
      </c>
      <c r="AU396" s="173" t="s">
        <v>137</v>
      </c>
      <c r="AV396" s="11" t="s">
        <v>137</v>
      </c>
      <c r="AW396" s="11" t="s">
        <v>37</v>
      </c>
      <c r="AX396" s="11" t="s">
        <v>74</v>
      </c>
      <c r="AY396" s="173" t="s">
        <v>129</v>
      </c>
    </row>
    <row r="397" spans="2:65" s="11" customFormat="1" ht="12" x14ac:dyDescent="0.35">
      <c r="B397" s="171"/>
      <c r="D397" s="172" t="s">
        <v>139</v>
      </c>
      <c r="E397" s="173" t="s">
        <v>3</v>
      </c>
      <c r="F397" s="174" t="s">
        <v>713</v>
      </c>
      <c r="H397" s="175">
        <v>33</v>
      </c>
      <c r="I397" s="176"/>
      <c r="L397" s="171"/>
      <c r="M397" s="177"/>
      <c r="N397" s="178"/>
      <c r="O397" s="178"/>
      <c r="P397" s="178"/>
      <c r="Q397" s="178"/>
      <c r="R397" s="178"/>
      <c r="S397" s="178"/>
      <c r="T397" s="179"/>
      <c r="AT397" s="173" t="s">
        <v>139</v>
      </c>
      <c r="AU397" s="173" t="s">
        <v>137</v>
      </c>
      <c r="AV397" s="11" t="s">
        <v>137</v>
      </c>
      <c r="AW397" s="11" t="s">
        <v>37</v>
      </c>
      <c r="AX397" s="11" t="s">
        <v>74</v>
      </c>
      <c r="AY397" s="173" t="s">
        <v>129</v>
      </c>
    </row>
    <row r="398" spans="2:65" s="11" customFormat="1" ht="12" x14ac:dyDescent="0.35">
      <c r="B398" s="171"/>
      <c r="D398" s="172" t="s">
        <v>139</v>
      </c>
      <c r="E398" s="173" t="s">
        <v>3</v>
      </c>
      <c r="F398" s="174" t="s">
        <v>714</v>
      </c>
      <c r="H398" s="175">
        <v>15</v>
      </c>
      <c r="I398" s="176"/>
      <c r="L398" s="171"/>
      <c r="M398" s="177"/>
      <c r="N398" s="178"/>
      <c r="O398" s="178"/>
      <c r="P398" s="178"/>
      <c r="Q398" s="178"/>
      <c r="R398" s="178"/>
      <c r="S398" s="178"/>
      <c r="T398" s="179"/>
      <c r="AT398" s="173" t="s">
        <v>139</v>
      </c>
      <c r="AU398" s="173" t="s">
        <v>137</v>
      </c>
      <c r="AV398" s="11" t="s">
        <v>137</v>
      </c>
      <c r="AW398" s="11" t="s">
        <v>37</v>
      </c>
      <c r="AX398" s="11" t="s">
        <v>74</v>
      </c>
      <c r="AY398" s="173" t="s">
        <v>129</v>
      </c>
    </row>
    <row r="399" spans="2:65" s="12" customFormat="1" ht="12" x14ac:dyDescent="0.35">
      <c r="B399" s="180"/>
      <c r="D399" s="181" t="s">
        <v>139</v>
      </c>
      <c r="E399" s="182" t="s">
        <v>3</v>
      </c>
      <c r="F399" s="183" t="s">
        <v>142</v>
      </c>
      <c r="H399" s="184">
        <v>89.7</v>
      </c>
      <c r="I399" s="185"/>
      <c r="L399" s="180"/>
      <c r="M399" s="186"/>
      <c r="N399" s="187"/>
      <c r="O399" s="187"/>
      <c r="P399" s="187"/>
      <c r="Q399" s="187"/>
      <c r="R399" s="187"/>
      <c r="S399" s="187"/>
      <c r="T399" s="188"/>
      <c r="AT399" s="189" t="s">
        <v>139</v>
      </c>
      <c r="AU399" s="189" t="s">
        <v>137</v>
      </c>
      <c r="AV399" s="12" t="s">
        <v>136</v>
      </c>
      <c r="AW399" s="12" t="s">
        <v>37</v>
      </c>
      <c r="AX399" s="12" t="s">
        <v>22</v>
      </c>
      <c r="AY399" s="189" t="s">
        <v>129</v>
      </c>
    </row>
    <row r="400" spans="2:65" s="1" customFormat="1" ht="22.5" customHeight="1" x14ac:dyDescent="0.35">
      <c r="B400" s="158"/>
      <c r="C400" s="196" t="s">
        <v>728</v>
      </c>
      <c r="D400" s="196" t="s">
        <v>202</v>
      </c>
      <c r="E400" s="197" t="s">
        <v>716</v>
      </c>
      <c r="F400" s="198" t="s">
        <v>717</v>
      </c>
      <c r="G400" s="199" t="s">
        <v>198</v>
      </c>
      <c r="H400" s="200">
        <v>16.254000000000001</v>
      </c>
      <c r="I400" s="201"/>
      <c r="J400" s="202">
        <f>ROUND(I400*H400,2)</f>
        <v>0</v>
      </c>
      <c r="K400" s="198" t="s">
        <v>135</v>
      </c>
      <c r="L400" s="203"/>
      <c r="M400" s="204" t="s">
        <v>3</v>
      </c>
      <c r="N400" s="205" t="s">
        <v>46</v>
      </c>
      <c r="O400" s="35"/>
      <c r="P400" s="168">
        <f>O400*H400</f>
        <v>0</v>
      </c>
      <c r="Q400" s="168">
        <v>1.9199999999999998E-2</v>
      </c>
      <c r="R400" s="168">
        <f>Q400*H400</f>
        <v>0.31207679999999999</v>
      </c>
      <c r="S400" s="168">
        <v>0</v>
      </c>
      <c r="T400" s="169">
        <f>S400*H400</f>
        <v>0</v>
      </c>
      <c r="AR400" s="17" t="s">
        <v>294</v>
      </c>
      <c r="AT400" s="17" t="s">
        <v>202</v>
      </c>
      <c r="AU400" s="17" t="s">
        <v>137</v>
      </c>
      <c r="AY400" s="17" t="s">
        <v>129</v>
      </c>
      <c r="BE400" s="170">
        <f>IF(N400="základní",J400,0)</f>
        <v>0</v>
      </c>
      <c r="BF400" s="170">
        <f>IF(N400="snížená",J400,0)</f>
        <v>0</v>
      </c>
      <c r="BG400" s="170">
        <f>IF(N400="zákl. přenesená",J400,0)</f>
        <v>0</v>
      </c>
      <c r="BH400" s="170">
        <f>IF(N400="sníž. přenesená",J400,0)</f>
        <v>0</v>
      </c>
      <c r="BI400" s="170">
        <f>IF(N400="nulová",J400,0)</f>
        <v>0</v>
      </c>
      <c r="BJ400" s="17" t="s">
        <v>137</v>
      </c>
      <c r="BK400" s="170">
        <f>ROUND(I400*H400,2)</f>
        <v>0</v>
      </c>
      <c r="BL400" s="17" t="s">
        <v>213</v>
      </c>
      <c r="BM400" s="17" t="s">
        <v>729</v>
      </c>
    </row>
    <row r="401" spans="2:65" s="11" customFormat="1" ht="12" x14ac:dyDescent="0.35">
      <c r="B401" s="171"/>
      <c r="D401" s="172" t="s">
        <v>139</v>
      </c>
      <c r="E401" s="173" t="s">
        <v>3</v>
      </c>
      <c r="F401" s="174" t="s">
        <v>730</v>
      </c>
      <c r="H401" s="175">
        <v>5.04</v>
      </c>
      <c r="I401" s="176"/>
      <c r="L401" s="171"/>
      <c r="M401" s="177"/>
      <c r="N401" s="178"/>
      <c r="O401" s="178"/>
      <c r="P401" s="178"/>
      <c r="Q401" s="178"/>
      <c r="R401" s="178"/>
      <c r="S401" s="178"/>
      <c r="T401" s="179"/>
      <c r="AT401" s="173" t="s">
        <v>139</v>
      </c>
      <c r="AU401" s="173" t="s">
        <v>137</v>
      </c>
      <c r="AV401" s="11" t="s">
        <v>137</v>
      </c>
      <c r="AW401" s="11" t="s">
        <v>37</v>
      </c>
      <c r="AX401" s="11" t="s">
        <v>74</v>
      </c>
      <c r="AY401" s="173" t="s">
        <v>129</v>
      </c>
    </row>
    <row r="402" spans="2:65" s="11" customFormat="1" ht="12" x14ac:dyDescent="0.35">
      <c r="B402" s="171"/>
      <c r="D402" s="172" t="s">
        <v>139</v>
      </c>
      <c r="E402" s="173" t="s">
        <v>3</v>
      </c>
      <c r="F402" s="174" t="s">
        <v>731</v>
      </c>
      <c r="H402" s="175">
        <v>2.4569999999999999</v>
      </c>
      <c r="I402" s="176"/>
      <c r="L402" s="171"/>
      <c r="M402" s="177"/>
      <c r="N402" s="178"/>
      <c r="O402" s="178"/>
      <c r="P402" s="178"/>
      <c r="Q402" s="178"/>
      <c r="R402" s="178"/>
      <c r="S402" s="178"/>
      <c r="T402" s="179"/>
      <c r="AT402" s="173" t="s">
        <v>139</v>
      </c>
      <c r="AU402" s="173" t="s">
        <v>137</v>
      </c>
      <c r="AV402" s="11" t="s">
        <v>137</v>
      </c>
      <c r="AW402" s="11" t="s">
        <v>37</v>
      </c>
      <c r="AX402" s="11" t="s">
        <v>74</v>
      </c>
      <c r="AY402" s="173" t="s">
        <v>129</v>
      </c>
    </row>
    <row r="403" spans="2:65" s="11" customFormat="1" ht="12" x14ac:dyDescent="0.35">
      <c r="B403" s="171"/>
      <c r="D403" s="172" t="s">
        <v>139</v>
      </c>
      <c r="E403" s="173" t="s">
        <v>3</v>
      </c>
      <c r="F403" s="174" t="s">
        <v>732</v>
      </c>
      <c r="H403" s="175">
        <v>6.2370000000000001</v>
      </c>
      <c r="I403" s="176"/>
      <c r="L403" s="171"/>
      <c r="M403" s="177"/>
      <c r="N403" s="178"/>
      <c r="O403" s="178"/>
      <c r="P403" s="178"/>
      <c r="Q403" s="178"/>
      <c r="R403" s="178"/>
      <c r="S403" s="178"/>
      <c r="T403" s="179"/>
      <c r="AT403" s="173" t="s">
        <v>139</v>
      </c>
      <c r="AU403" s="173" t="s">
        <v>137</v>
      </c>
      <c r="AV403" s="11" t="s">
        <v>137</v>
      </c>
      <c r="AW403" s="11" t="s">
        <v>37</v>
      </c>
      <c r="AX403" s="11" t="s">
        <v>74</v>
      </c>
      <c r="AY403" s="173" t="s">
        <v>129</v>
      </c>
    </row>
    <row r="404" spans="2:65" s="11" customFormat="1" ht="12" x14ac:dyDescent="0.35">
      <c r="B404" s="171"/>
      <c r="D404" s="172" t="s">
        <v>139</v>
      </c>
      <c r="E404" s="173" t="s">
        <v>3</v>
      </c>
      <c r="F404" s="174" t="s">
        <v>733</v>
      </c>
      <c r="H404" s="175">
        <v>2.52</v>
      </c>
      <c r="I404" s="176"/>
      <c r="L404" s="171"/>
      <c r="M404" s="177"/>
      <c r="N404" s="178"/>
      <c r="O404" s="178"/>
      <c r="P404" s="178"/>
      <c r="Q404" s="178"/>
      <c r="R404" s="178"/>
      <c r="S404" s="178"/>
      <c r="T404" s="179"/>
      <c r="AT404" s="173" t="s">
        <v>139</v>
      </c>
      <c r="AU404" s="173" t="s">
        <v>137</v>
      </c>
      <c r="AV404" s="11" t="s">
        <v>137</v>
      </c>
      <c r="AW404" s="11" t="s">
        <v>37</v>
      </c>
      <c r="AX404" s="11" t="s">
        <v>74</v>
      </c>
      <c r="AY404" s="173" t="s">
        <v>129</v>
      </c>
    </row>
    <row r="405" spans="2:65" s="12" customFormat="1" ht="12" x14ac:dyDescent="0.35">
      <c r="B405" s="180"/>
      <c r="D405" s="181" t="s">
        <v>139</v>
      </c>
      <c r="E405" s="182" t="s">
        <v>3</v>
      </c>
      <c r="F405" s="183" t="s">
        <v>142</v>
      </c>
      <c r="H405" s="184">
        <v>16.254000000000001</v>
      </c>
      <c r="I405" s="185"/>
      <c r="L405" s="180"/>
      <c r="M405" s="186"/>
      <c r="N405" s="187"/>
      <c r="O405" s="187"/>
      <c r="P405" s="187"/>
      <c r="Q405" s="187"/>
      <c r="R405" s="187"/>
      <c r="S405" s="187"/>
      <c r="T405" s="188"/>
      <c r="AT405" s="189" t="s">
        <v>139</v>
      </c>
      <c r="AU405" s="189" t="s">
        <v>137</v>
      </c>
      <c r="AV405" s="12" t="s">
        <v>136</v>
      </c>
      <c r="AW405" s="12" t="s">
        <v>37</v>
      </c>
      <c r="AX405" s="12" t="s">
        <v>22</v>
      </c>
      <c r="AY405" s="189" t="s">
        <v>129</v>
      </c>
    </row>
    <row r="406" spans="2:65" s="1" customFormat="1" ht="31.5" customHeight="1" x14ac:dyDescent="0.35">
      <c r="B406" s="158"/>
      <c r="C406" s="159" t="s">
        <v>734</v>
      </c>
      <c r="D406" s="159" t="s">
        <v>131</v>
      </c>
      <c r="E406" s="160" t="s">
        <v>735</v>
      </c>
      <c r="F406" s="161" t="s">
        <v>736</v>
      </c>
      <c r="G406" s="162" t="s">
        <v>463</v>
      </c>
      <c r="H406" s="163">
        <v>76.536000000000001</v>
      </c>
      <c r="I406" s="164"/>
      <c r="J406" s="165">
        <f>ROUND(I406*H406,2)</f>
        <v>0</v>
      </c>
      <c r="K406" s="161" t="s">
        <v>135</v>
      </c>
      <c r="L406" s="34"/>
      <c r="M406" s="166" t="s">
        <v>3</v>
      </c>
      <c r="N406" s="167" t="s">
        <v>46</v>
      </c>
      <c r="O406" s="35"/>
      <c r="P406" s="168">
        <f>O406*H406</f>
        <v>0</v>
      </c>
      <c r="Q406" s="168">
        <v>4.2999999999999999E-4</v>
      </c>
      <c r="R406" s="168">
        <f>Q406*H406</f>
        <v>3.2910479999999999E-2</v>
      </c>
      <c r="S406" s="168">
        <v>0</v>
      </c>
      <c r="T406" s="169">
        <f>S406*H406</f>
        <v>0</v>
      </c>
      <c r="AR406" s="17" t="s">
        <v>213</v>
      </c>
      <c r="AT406" s="17" t="s">
        <v>131</v>
      </c>
      <c r="AU406" s="17" t="s">
        <v>137</v>
      </c>
      <c r="AY406" s="17" t="s">
        <v>129</v>
      </c>
      <c r="BE406" s="170">
        <f>IF(N406="základní",J406,0)</f>
        <v>0</v>
      </c>
      <c r="BF406" s="170">
        <f>IF(N406="snížená",J406,0)</f>
        <v>0</v>
      </c>
      <c r="BG406" s="170">
        <f>IF(N406="zákl. přenesená",J406,0)</f>
        <v>0</v>
      </c>
      <c r="BH406" s="170">
        <f>IF(N406="sníž. přenesená",J406,0)</f>
        <v>0</v>
      </c>
      <c r="BI406" s="170">
        <f>IF(N406="nulová",J406,0)</f>
        <v>0</v>
      </c>
      <c r="BJ406" s="17" t="s">
        <v>137</v>
      </c>
      <c r="BK406" s="170">
        <f>ROUND(I406*H406,2)</f>
        <v>0</v>
      </c>
      <c r="BL406" s="17" t="s">
        <v>213</v>
      </c>
      <c r="BM406" s="17" t="s">
        <v>737</v>
      </c>
    </row>
    <row r="407" spans="2:65" s="11" customFormat="1" ht="12" x14ac:dyDescent="0.35">
      <c r="B407" s="171"/>
      <c r="D407" s="172" t="s">
        <v>139</v>
      </c>
      <c r="E407" s="173" t="s">
        <v>3</v>
      </c>
      <c r="F407" s="174" t="s">
        <v>738</v>
      </c>
      <c r="H407" s="175">
        <v>22.32</v>
      </c>
      <c r="I407" s="176"/>
      <c r="L407" s="171"/>
      <c r="M407" s="177"/>
      <c r="N407" s="178"/>
      <c r="O407" s="178"/>
      <c r="P407" s="178"/>
      <c r="Q407" s="178"/>
      <c r="R407" s="178"/>
      <c r="S407" s="178"/>
      <c r="T407" s="179"/>
      <c r="AT407" s="173" t="s">
        <v>139</v>
      </c>
      <c r="AU407" s="173" t="s">
        <v>137</v>
      </c>
      <c r="AV407" s="11" t="s">
        <v>137</v>
      </c>
      <c r="AW407" s="11" t="s">
        <v>37</v>
      </c>
      <c r="AX407" s="11" t="s">
        <v>74</v>
      </c>
      <c r="AY407" s="173" t="s">
        <v>129</v>
      </c>
    </row>
    <row r="408" spans="2:65" s="11" customFormat="1" ht="12" x14ac:dyDescent="0.35">
      <c r="B408" s="171"/>
      <c r="D408" s="172" t="s">
        <v>139</v>
      </c>
      <c r="E408" s="173" t="s">
        <v>3</v>
      </c>
      <c r="F408" s="174" t="s">
        <v>739</v>
      </c>
      <c r="H408" s="175">
        <v>12.88</v>
      </c>
      <c r="I408" s="176"/>
      <c r="L408" s="171"/>
      <c r="M408" s="177"/>
      <c r="N408" s="178"/>
      <c r="O408" s="178"/>
      <c r="P408" s="178"/>
      <c r="Q408" s="178"/>
      <c r="R408" s="178"/>
      <c r="S408" s="178"/>
      <c r="T408" s="179"/>
      <c r="AT408" s="173" t="s">
        <v>139</v>
      </c>
      <c r="AU408" s="173" t="s">
        <v>137</v>
      </c>
      <c r="AV408" s="11" t="s">
        <v>137</v>
      </c>
      <c r="AW408" s="11" t="s">
        <v>37</v>
      </c>
      <c r="AX408" s="11" t="s">
        <v>74</v>
      </c>
      <c r="AY408" s="173" t="s">
        <v>129</v>
      </c>
    </row>
    <row r="409" spans="2:65" s="11" customFormat="1" ht="12" x14ac:dyDescent="0.35">
      <c r="B409" s="171"/>
      <c r="D409" s="172" t="s">
        <v>139</v>
      </c>
      <c r="E409" s="173" t="s">
        <v>3</v>
      </c>
      <c r="F409" s="174" t="s">
        <v>740</v>
      </c>
      <c r="H409" s="175">
        <v>16.3</v>
      </c>
      <c r="I409" s="176"/>
      <c r="L409" s="171"/>
      <c r="M409" s="177"/>
      <c r="N409" s="178"/>
      <c r="O409" s="178"/>
      <c r="P409" s="178"/>
      <c r="Q409" s="178"/>
      <c r="R409" s="178"/>
      <c r="S409" s="178"/>
      <c r="T409" s="179"/>
      <c r="AT409" s="173" t="s">
        <v>139</v>
      </c>
      <c r="AU409" s="173" t="s">
        <v>137</v>
      </c>
      <c r="AV409" s="11" t="s">
        <v>137</v>
      </c>
      <c r="AW409" s="11" t="s">
        <v>37</v>
      </c>
      <c r="AX409" s="11" t="s">
        <v>74</v>
      </c>
      <c r="AY409" s="173" t="s">
        <v>129</v>
      </c>
    </row>
    <row r="410" spans="2:65" s="11" customFormat="1" ht="12" x14ac:dyDescent="0.35">
      <c r="B410" s="171"/>
      <c r="D410" s="172" t="s">
        <v>139</v>
      </c>
      <c r="E410" s="173" t="s">
        <v>3</v>
      </c>
      <c r="F410" s="174" t="s">
        <v>741</v>
      </c>
      <c r="H410" s="175">
        <v>5.0759999999999996</v>
      </c>
      <c r="I410" s="176"/>
      <c r="L410" s="171"/>
      <c r="M410" s="177"/>
      <c r="N410" s="178"/>
      <c r="O410" s="178"/>
      <c r="P410" s="178"/>
      <c r="Q410" s="178"/>
      <c r="R410" s="178"/>
      <c r="S410" s="178"/>
      <c r="T410" s="179"/>
      <c r="AT410" s="173" t="s">
        <v>139</v>
      </c>
      <c r="AU410" s="173" t="s">
        <v>137</v>
      </c>
      <c r="AV410" s="11" t="s">
        <v>137</v>
      </c>
      <c r="AW410" s="11" t="s">
        <v>37</v>
      </c>
      <c r="AX410" s="11" t="s">
        <v>74</v>
      </c>
      <c r="AY410" s="173" t="s">
        <v>129</v>
      </c>
    </row>
    <row r="411" spans="2:65" s="11" customFormat="1" ht="12" x14ac:dyDescent="0.35">
      <c r="B411" s="171"/>
      <c r="D411" s="172" t="s">
        <v>139</v>
      </c>
      <c r="E411" s="173" t="s">
        <v>3</v>
      </c>
      <c r="F411" s="174" t="s">
        <v>742</v>
      </c>
      <c r="H411" s="175">
        <v>10.56</v>
      </c>
      <c r="I411" s="176"/>
      <c r="L411" s="171"/>
      <c r="M411" s="177"/>
      <c r="N411" s="178"/>
      <c r="O411" s="178"/>
      <c r="P411" s="178"/>
      <c r="Q411" s="178"/>
      <c r="R411" s="178"/>
      <c r="S411" s="178"/>
      <c r="T411" s="179"/>
      <c r="AT411" s="173" t="s">
        <v>139</v>
      </c>
      <c r="AU411" s="173" t="s">
        <v>137</v>
      </c>
      <c r="AV411" s="11" t="s">
        <v>137</v>
      </c>
      <c r="AW411" s="11" t="s">
        <v>37</v>
      </c>
      <c r="AX411" s="11" t="s">
        <v>74</v>
      </c>
      <c r="AY411" s="173" t="s">
        <v>129</v>
      </c>
    </row>
    <row r="412" spans="2:65" s="11" customFormat="1" ht="12" x14ac:dyDescent="0.35">
      <c r="B412" s="171"/>
      <c r="D412" s="172" t="s">
        <v>139</v>
      </c>
      <c r="E412" s="173" t="s">
        <v>3</v>
      </c>
      <c r="F412" s="174" t="s">
        <v>743</v>
      </c>
      <c r="H412" s="175">
        <v>9.4</v>
      </c>
      <c r="I412" s="176"/>
      <c r="L412" s="171"/>
      <c r="M412" s="177"/>
      <c r="N412" s="178"/>
      <c r="O412" s="178"/>
      <c r="P412" s="178"/>
      <c r="Q412" s="178"/>
      <c r="R412" s="178"/>
      <c r="S412" s="178"/>
      <c r="T412" s="179"/>
      <c r="AT412" s="173" t="s">
        <v>139</v>
      </c>
      <c r="AU412" s="173" t="s">
        <v>137</v>
      </c>
      <c r="AV412" s="11" t="s">
        <v>137</v>
      </c>
      <c r="AW412" s="11" t="s">
        <v>37</v>
      </c>
      <c r="AX412" s="11" t="s">
        <v>74</v>
      </c>
      <c r="AY412" s="173" t="s">
        <v>129</v>
      </c>
    </row>
    <row r="413" spans="2:65" s="12" customFormat="1" ht="12" x14ac:dyDescent="0.35">
      <c r="B413" s="180"/>
      <c r="D413" s="181" t="s">
        <v>139</v>
      </c>
      <c r="E413" s="182" t="s">
        <v>3</v>
      </c>
      <c r="F413" s="183" t="s">
        <v>142</v>
      </c>
      <c r="H413" s="184">
        <v>76.536000000000001</v>
      </c>
      <c r="I413" s="185"/>
      <c r="L413" s="180"/>
      <c r="M413" s="186"/>
      <c r="N413" s="187"/>
      <c r="O413" s="187"/>
      <c r="P413" s="187"/>
      <c r="Q413" s="187"/>
      <c r="R413" s="187"/>
      <c r="S413" s="187"/>
      <c r="T413" s="188"/>
      <c r="AT413" s="189" t="s">
        <v>139</v>
      </c>
      <c r="AU413" s="189" t="s">
        <v>137</v>
      </c>
      <c r="AV413" s="12" t="s">
        <v>136</v>
      </c>
      <c r="AW413" s="12" t="s">
        <v>37</v>
      </c>
      <c r="AX413" s="12" t="s">
        <v>22</v>
      </c>
      <c r="AY413" s="189" t="s">
        <v>129</v>
      </c>
    </row>
    <row r="414" spans="2:65" s="1" customFormat="1" ht="22.5" customHeight="1" x14ac:dyDescent="0.35">
      <c r="B414" s="158"/>
      <c r="C414" s="196" t="s">
        <v>744</v>
      </c>
      <c r="D414" s="196" t="s">
        <v>202</v>
      </c>
      <c r="E414" s="197" t="s">
        <v>745</v>
      </c>
      <c r="F414" s="198" t="s">
        <v>746</v>
      </c>
      <c r="G414" s="199" t="s">
        <v>205</v>
      </c>
      <c r="H414" s="200">
        <v>288.74400000000003</v>
      </c>
      <c r="I414" s="201"/>
      <c r="J414" s="202">
        <f>ROUND(I414*H414,2)</f>
        <v>0</v>
      </c>
      <c r="K414" s="198" t="s">
        <v>135</v>
      </c>
      <c r="L414" s="203"/>
      <c r="M414" s="204" t="s">
        <v>3</v>
      </c>
      <c r="N414" s="205" t="s">
        <v>46</v>
      </c>
      <c r="O414" s="35"/>
      <c r="P414" s="168">
        <f>O414*H414</f>
        <v>0</v>
      </c>
      <c r="Q414" s="168">
        <v>3.6000000000000002E-4</v>
      </c>
      <c r="R414" s="168">
        <f>Q414*H414</f>
        <v>0.10394784000000001</v>
      </c>
      <c r="S414" s="168">
        <v>0</v>
      </c>
      <c r="T414" s="169">
        <f>S414*H414</f>
        <v>0</v>
      </c>
      <c r="AR414" s="17" t="s">
        <v>294</v>
      </c>
      <c r="AT414" s="17" t="s">
        <v>202</v>
      </c>
      <c r="AU414" s="17" t="s">
        <v>137</v>
      </c>
      <c r="AY414" s="17" t="s">
        <v>129</v>
      </c>
      <c r="BE414" s="170">
        <f>IF(N414="základní",J414,0)</f>
        <v>0</v>
      </c>
      <c r="BF414" s="170">
        <f>IF(N414="snížená",J414,0)</f>
        <v>0</v>
      </c>
      <c r="BG414" s="170">
        <f>IF(N414="zákl. přenesená",J414,0)</f>
        <v>0</v>
      </c>
      <c r="BH414" s="170">
        <f>IF(N414="sníž. přenesená",J414,0)</f>
        <v>0</v>
      </c>
      <c r="BI414" s="170">
        <f>IF(N414="nulová",J414,0)</f>
        <v>0</v>
      </c>
      <c r="BJ414" s="17" t="s">
        <v>137</v>
      </c>
      <c r="BK414" s="170">
        <f>ROUND(I414*H414,2)</f>
        <v>0</v>
      </c>
      <c r="BL414" s="17" t="s">
        <v>213</v>
      </c>
      <c r="BM414" s="17" t="s">
        <v>747</v>
      </c>
    </row>
    <row r="415" spans="2:65" s="11" customFormat="1" ht="12" x14ac:dyDescent="0.35">
      <c r="B415" s="171"/>
      <c r="D415" s="181" t="s">
        <v>139</v>
      </c>
      <c r="F415" s="190" t="s">
        <v>748</v>
      </c>
      <c r="H415" s="191">
        <v>288.74400000000003</v>
      </c>
      <c r="I415" s="176"/>
      <c r="L415" s="171"/>
      <c r="M415" s="177"/>
      <c r="N415" s="178"/>
      <c r="O415" s="178"/>
      <c r="P415" s="178"/>
      <c r="Q415" s="178"/>
      <c r="R415" s="178"/>
      <c r="S415" s="178"/>
      <c r="T415" s="179"/>
      <c r="AT415" s="173" t="s">
        <v>139</v>
      </c>
      <c r="AU415" s="173" t="s">
        <v>137</v>
      </c>
      <c r="AV415" s="11" t="s">
        <v>137</v>
      </c>
      <c r="AW415" s="11" t="s">
        <v>4</v>
      </c>
      <c r="AX415" s="11" t="s">
        <v>22</v>
      </c>
      <c r="AY415" s="173" t="s">
        <v>129</v>
      </c>
    </row>
    <row r="416" spans="2:65" s="1" customFormat="1" ht="31.5" customHeight="1" x14ac:dyDescent="0.35">
      <c r="B416" s="158"/>
      <c r="C416" s="159" t="s">
        <v>749</v>
      </c>
      <c r="D416" s="159" t="s">
        <v>131</v>
      </c>
      <c r="E416" s="160" t="s">
        <v>750</v>
      </c>
      <c r="F416" s="161" t="s">
        <v>751</v>
      </c>
      <c r="G416" s="162" t="s">
        <v>198</v>
      </c>
      <c r="H416" s="163">
        <v>62.21</v>
      </c>
      <c r="I416" s="164"/>
      <c r="J416" s="165">
        <f>ROUND(I416*H416,2)</f>
        <v>0</v>
      </c>
      <c r="K416" s="161" t="s">
        <v>135</v>
      </c>
      <c r="L416" s="34"/>
      <c r="M416" s="166" t="s">
        <v>3</v>
      </c>
      <c r="N416" s="167" t="s">
        <v>46</v>
      </c>
      <c r="O416" s="35"/>
      <c r="P416" s="168">
        <f>O416*H416</f>
        <v>0</v>
      </c>
      <c r="Q416" s="168">
        <v>4.2199999999999998E-3</v>
      </c>
      <c r="R416" s="168">
        <f>Q416*H416</f>
        <v>0.26252619999999999</v>
      </c>
      <c r="S416" s="168">
        <v>0</v>
      </c>
      <c r="T416" s="169">
        <f>S416*H416</f>
        <v>0</v>
      </c>
      <c r="AR416" s="17" t="s">
        <v>213</v>
      </c>
      <c r="AT416" s="17" t="s">
        <v>131</v>
      </c>
      <c r="AU416" s="17" t="s">
        <v>137</v>
      </c>
      <c r="AY416" s="17" t="s">
        <v>129</v>
      </c>
      <c r="BE416" s="170">
        <f>IF(N416="základní",J416,0)</f>
        <v>0</v>
      </c>
      <c r="BF416" s="170">
        <f>IF(N416="snížená",J416,0)</f>
        <v>0</v>
      </c>
      <c r="BG416" s="170">
        <f>IF(N416="zákl. přenesená",J416,0)</f>
        <v>0</v>
      </c>
      <c r="BH416" s="170">
        <f>IF(N416="sníž. přenesená",J416,0)</f>
        <v>0</v>
      </c>
      <c r="BI416" s="170">
        <f>IF(N416="nulová",J416,0)</f>
        <v>0</v>
      </c>
      <c r="BJ416" s="17" t="s">
        <v>137</v>
      </c>
      <c r="BK416" s="170">
        <f>ROUND(I416*H416,2)</f>
        <v>0</v>
      </c>
      <c r="BL416" s="17" t="s">
        <v>213</v>
      </c>
      <c r="BM416" s="17" t="s">
        <v>752</v>
      </c>
    </row>
    <row r="417" spans="2:65" s="11" customFormat="1" ht="12" x14ac:dyDescent="0.35">
      <c r="B417" s="171"/>
      <c r="D417" s="172" t="s">
        <v>139</v>
      </c>
      <c r="E417" s="173" t="s">
        <v>3</v>
      </c>
      <c r="F417" s="174" t="s">
        <v>753</v>
      </c>
      <c r="H417" s="175">
        <v>18.72</v>
      </c>
      <c r="I417" s="176"/>
      <c r="L417" s="171"/>
      <c r="M417" s="177"/>
      <c r="N417" s="178"/>
      <c r="O417" s="178"/>
      <c r="P417" s="178"/>
      <c r="Q417" s="178"/>
      <c r="R417" s="178"/>
      <c r="S417" s="178"/>
      <c r="T417" s="179"/>
      <c r="AT417" s="173" t="s">
        <v>139</v>
      </c>
      <c r="AU417" s="173" t="s">
        <v>137</v>
      </c>
      <c r="AV417" s="11" t="s">
        <v>137</v>
      </c>
      <c r="AW417" s="11" t="s">
        <v>37</v>
      </c>
      <c r="AX417" s="11" t="s">
        <v>74</v>
      </c>
      <c r="AY417" s="173" t="s">
        <v>129</v>
      </c>
    </row>
    <row r="418" spans="2:65" s="11" customFormat="1" ht="12" x14ac:dyDescent="0.35">
      <c r="B418" s="171"/>
      <c r="D418" s="172" t="s">
        <v>139</v>
      </c>
      <c r="E418" s="173" t="s">
        <v>3</v>
      </c>
      <c r="F418" s="174" t="s">
        <v>754</v>
      </c>
      <c r="H418" s="175">
        <v>13.615</v>
      </c>
      <c r="I418" s="176"/>
      <c r="L418" s="171"/>
      <c r="M418" s="177"/>
      <c r="N418" s="178"/>
      <c r="O418" s="178"/>
      <c r="P418" s="178"/>
      <c r="Q418" s="178"/>
      <c r="R418" s="178"/>
      <c r="S418" s="178"/>
      <c r="T418" s="179"/>
      <c r="AT418" s="173" t="s">
        <v>139</v>
      </c>
      <c r="AU418" s="173" t="s">
        <v>137</v>
      </c>
      <c r="AV418" s="11" t="s">
        <v>137</v>
      </c>
      <c r="AW418" s="11" t="s">
        <v>37</v>
      </c>
      <c r="AX418" s="11" t="s">
        <v>74</v>
      </c>
      <c r="AY418" s="173" t="s">
        <v>129</v>
      </c>
    </row>
    <row r="419" spans="2:65" s="11" customFormat="1" ht="12" x14ac:dyDescent="0.35">
      <c r="B419" s="171"/>
      <c r="D419" s="172" t="s">
        <v>139</v>
      </c>
      <c r="E419" s="173" t="s">
        <v>3</v>
      </c>
      <c r="F419" s="174" t="s">
        <v>755</v>
      </c>
      <c r="H419" s="175">
        <v>29.875</v>
      </c>
      <c r="I419" s="176"/>
      <c r="L419" s="171"/>
      <c r="M419" s="177"/>
      <c r="N419" s="178"/>
      <c r="O419" s="178"/>
      <c r="P419" s="178"/>
      <c r="Q419" s="178"/>
      <c r="R419" s="178"/>
      <c r="S419" s="178"/>
      <c r="T419" s="179"/>
      <c r="AT419" s="173" t="s">
        <v>139</v>
      </c>
      <c r="AU419" s="173" t="s">
        <v>137</v>
      </c>
      <c r="AV419" s="11" t="s">
        <v>137</v>
      </c>
      <c r="AW419" s="11" t="s">
        <v>37</v>
      </c>
      <c r="AX419" s="11" t="s">
        <v>74</v>
      </c>
      <c r="AY419" s="173" t="s">
        <v>129</v>
      </c>
    </row>
    <row r="420" spans="2:65" s="12" customFormat="1" ht="12" x14ac:dyDescent="0.35">
      <c r="B420" s="180"/>
      <c r="D420" s="181" t="s">
        <v>139</v>
      </c>
      <c r="E420" s="182" t="s">
        <v>3</v>
      </c>
      <c r="F420" s="183" t="s">
        <v>142</v>
      </c>
      <c r="H420" s="184">
        <v>62.21</v>
      </c>
      <c r="I420" s="185"/>
      <c r="L420" s="180"/>
      <c r="M420" s="186"/>
      <c r="N420" s="187"/>
      <c r="O420" s="187"/>
      <c r="P420" s="187"/>
      <c r="Q420" s="187"/>
      <c r="R420" s="187"/>
      <c r="S420" s="187"/>
      <c r="T420" s="188"/>
      <c r="AT420" s="189" t="s">
        <v>139</v>
      </c>
      <c r="AU420" s="189" t="s">
        <v>137</v>
      </c>
      <c r="AV420" s="12" t="s">
        <v>136</v>
      </c>
      <c r="AW420" s="12" t="s">
        <v>37</v>
      </c>
      <c r="AX420" s="12" t="s">
        <v>22</v>
      </c>
      <c r="AY420" s="189" t="s">
        <v>129</v>
      </c>
    </row>
    <row r="421" spans="2:65" s="1" customFormat="1" ht="22.5" customHeight="1" x14ac:dyDescent="0.35">
      <c r="B421" s="158"/>
      <c r="C421" s="196" t="s">
        <v>756</v>
      </c>
      <c r="D421" s="196" t="s">
        <v>202</v>
      </c>
      <c r="E421" s="197" t="s">
        <v>716</v>
      </c>
      <c r="F421" s="198" t="s">
        <v>717</v>
      </c>
      <c r="G421" s="199" t="s">
        <v>198</v>
      </c>
      <c r="H421" s="200">
        <v>71.852999999999994</v>
      </c>
      <c r="I421" s="201"/>
      <c r="J421" s="202">
        <f>ROUND(I421*H421,2)</f>
        <v>0</v>
      </c>
      <c r="K421" s="198" t="s">
        <v>135</v>
      </c>
      <c r="L421" s="203"/>
      <c r="M421" s="204" t="s">
        <v>3</v>
      </c>
      <c r="N421" s="205" t="s">
        <v>46</v>
      </c>
      <c r="O421" s="35"/>
      <c r="P421" s="168">
        <f>O421*H421</f>
        <v>0</v>
      </c>
      <c r="Q421" s="168">
        <v>1.9199999999999998E-2</v>
      </c>
      <c r="R421" s="168">
        <f>Q421*H421</f>
        <v>1.3795775999999997</v>
      </c>
      <c r="S421" s="168">
        <v>0</v>
      </c>
      <c r="T421" s="169">
        <f>S421*H421</f>
        <v>0</v>
      </c>
      <c r="AR421" s="17" t="s">
        <v>294</v>
      </c>
      <c r="AT421" s="17" t="s">
        <v>202</v>
      </c>
      <c r="AU421" s="17" t="s">
        <v>137</v>
      </c>
      <c r="AY421" s="17" t="s">
        <v>129</v>
      </c>
      <c r="BE421" s="170">
        <f>IF(N421="základní",J421,0)</f>
        <v>0</v>
      </c>
      <c r="BF421" s="170">
        <f>IF(N421="snížená",J421,0)</f>
        <v>0</v>
      </c>
      <c r="BG421" s="170">
        <f>IF(N421="zákl. přenesená",J421,0)</f>
        <v>0</v>
      </c>
      <c r="BH421" s="170">
        <f>IF(N421="sníž. přenesená",J421,0)</f>
        <v>0</v>
      </c>
      <c r="BI421" s="170">
        <f>IF(N421="nulová",J421,0)</f>
        <v>0</v>
      </c>
      <c r="BJ421" s="17" t="s">
        <v>137</v>
      </c>
      <c r="BK421" s="170">
        <f>ROUND(I421*H421,2)</f>
        <v>0</v>
      </c>
      <c r="BL421" s="17" t="s">
        <v>213</v>
      </c>
      <c r="BM421" s="17" t="s">
        <v>757</v>
      </c>
    </row>
    <row r="422" spans="2:65" s="11" customFormat="1" ht="12" x14ac:dyDescent="0.35">
      <c r="B422" s="171"/>
      <c r="D422" s="172" t="s">
        <v>139</v>
      </c>
      <c r="E422" s="173" t="s">
        <v>3</v>
      </c>
      <c r="F422" s="174" t="s">
        <v>758</v>
      </c>
      <c r="H422" s="175">
        <v>65.320999999999998</v>
      </c>
      <c r="I422" s="176"/>
      <c r="L422" s="171"/>
      <c r="M422" s="177"/>
      <c r="N422" s="178"/>
      <c r="O422" s="178"/>
      <c r="P422" s="178"/>
      <c r="Q422" s="178"/>
      <c r="R422" s="178"/>
      <c r="S422" s="178"/>
      <c r="T422" s="179"/>
      <c r="AT422" s="173" t="s">
        <v>139</v>
      </c>
      <c r="AU422" s="173" t="s">
        <v>137</v>
      </c>
      <c r="AV422" s="11" t="s">
        <v>137</v>
      </c>
      <c r="AW422" s="11" t="s">
        <v>37</v>
      </c>
      <c r="AX422" s="11" t="s">
        <v>74</v>
      </c>
      <c r="AY422" s="173" t="s">
        <v>129</v>
      </c>
    </row>
    <row r="423" spans="2:65" s="12" customFormat="1" ht="12" x14ac:dyDescent="0.35">
      <c r="B423" s="180"/>
      <c r="D423" s="172" t="s">
        <v>139</v>
      </c>
      <c r="E423" s="192" t="s">
        <v>3</v>
      </c>
      <c r="F423" s="193" t="s">
        <v>142</v>
      </c>
      <c r="H423" s="194">
        <v>65.320999999999998</v>
      </c>
      <c r="I423" s="185"/>
      <c r="L423" s="180"/>
      <c r="M423" s="186"/>
      <c r="N423" s="187"/>
      <c r="O423" s="187"/>
      <c r="P423" s="187"/>
      <c r="Q423" s="187"/>
      <c r="R423" s="187"/>
      <c r="S423" s="187"/>
      <c r="T423" s="188"/>
      <c r="AT423" s="189" t="s">
        <v>139</v>
      </c>
      <c r="AU423" s="189" t="s">
        <v>137</v>
      </c>
      <c r="AV423" s="12" t="s">
        <v>136</v>
      </c>
      <c r="AW423" s="12" t="s">
        <v>37</v>
      </c>
      <c r="AX423" s="12" t="s">
        <v>22</v>
      </c>
      <c r="AY423" s="189" t="s">
        <v>129</v>
      </c>
    </row>
    <row r="424" spans="2:65" s="11" customFormat="1" ht="12" x14ac:dyDescent="0.35">
      <c r="B424" s="171"/>
      <c r="D424" s="181" t="s">
        <v>139</v>
      </c>
      <c r="F424" s="190" t="s">
        <v>759</v>
      </c>
      <c r="H424" s="191">
        <v>71.852999999999994</v>
      </c>
      <c r="I424" s="176"/>
      <c r="L424" s="171"/>
      <c r="M424" s="177"/>
      <c r="N424" s="178"/>
      <c r="O424" s="178"/>
      <c r="P424" s="178"/>
      <c r="Q424" s="178"/>
      <c r="R424" s="178"/>
      <c r="S424" s="178"/>
      <c r="T424" s="179"/>
      <c r="AT424" s="173" t="s">
        <v>139</v>
      </c>
      <c r="AU424" s="173" t="s">
        <v>137</v>
      </c>
      <c r="AV424" s="11" t="s">
        <v>137</v>
      </c>
      <c r="AW424" s="11" t="s">
        <v>4</v>
      </c>
      <c r="AX424" s="11" t="s">
        <v>22</v>
      </c>
      <c r="AY424" s="173" t="s">
        <v>129</v>
      </c>
    </row>
    <row r="425" spans="2:65" s="1" customFormat="1" ht="31.5" customHeight="1" x14ac:dyDescent="0.35">
      <c r="B425" s="158"/>
      <c r="C425" s="159" t="s">
        <v>760</v>
      </c>
      <c r="D425" s="159" t="s">
        <v>131</v>
      </c>
      <c r="E425" s="160" t="s">
        <v>761</v>
      </c>
      <c r="F425" s="161" t="s">
        <v>762</v>
      </c>
      <c r="G425" s="162" t="s">
        <v>173</v>
      </c>
      <c r="H425" s="163">
        <v>2.786</v>
      </c>
      <c r="I425" s="164"/>
      <c r="J425" s="165">
        <f>ROUND(I425*H425,2)</f>
        <v>0</v>
      </c>
      <c r="K425" s="161" t="s">
        <v>135</v>
      </c>
      <c r="L425" s="34"/>
      <c r="M425" s="166" t="s">
        <v>3</v>
      </c>
      <c r="N425" s="167" t="s">
        <v>46</v>
      </c>
      <c r="O425" s="35"/>
      <c r="P425" s="168">
        <f>O425*H425</f>
        <v>0</v>
      </c>
      <c r="Q425" s="168">
        <v>0</v>
      </c>
      <c r="R425" s="168">
        <f>Q425*H425</f>
        <v>0</v>
      </c>
      <c r="S425" s="168">
        <v>0</v>
      </c>
      <c r="T425" s="169">
        <f>S425*H425</f>
        <v>0</v>
      </c>
      <c r="AR425" s="17" t="s">
        <v>213</v>
      </c>
      <c r="AT425" s="17" t="s">
        <v>131</v>
      </c>
      <c r="AU425" s="17" t="s">
        <v>137</v>
      </c>
      <c r="AY425" s="17" t="s">
        <v>129</v>
      </c>
      <c r="BE425" s="170">
        <f>IF(N425="základní",J425,0)</f>
        <v>0</v>
      </c>
      <c r="BF425" s="170">
        <f>IF(N425="snížená",J425,0)</f>
        <v>0</v>
      </c>
      <c r="BG425" s="170">
        <f>IF(N425="zákl. přenesená",J425,0)</f>
        <v>0</v>
      </c>
      <c r="BH425" s="170">
        <f>IF(N425="sníž. přenesená",J425,0)</f>
        <v>0</v>
      </c>
      <c r="BI425" s="170">
        <f>IF(N425="nulová",J425,0)</f>
        <v>0</v>
      </c>
      <c r="BJ425" s="17" t="s">
        <v>137</v>
      </c>
      <c r="BK425" s="170">
        <f>ROUND(I425*H425,2)</f>
        <v>0</v>
      </c>
      <c r="BL425" s="17" t="s">
        <v>213</v>
      </c>
      <c r="BM425" s="17" t="s">
        <v>763</v>
      </c>
    </row>
    <row r="426" spans="2:65" s="10" customFormat="1" ht="29.9" customHeight="1" x14ac:dyDescent="0.35">
      <c r="B426" s="144"/>
      <c r="D426" s="155" t="s">
        <v>73</v>
      </c>
      <c r="E426" s="156" t="s">
        <v>764</v>
      </c>
      <c r="F426" s="156" t="s">
        <v>765</v>
      </c>
      <c r="I426" s="147"/>
      <c r="J426" s="157">
        <f>BK426</f>
        <v>0</v>
      </c>
      <c r="L426" s="144"/>
      <c r="M426" s="149"/>
      <c r="N426" s="150"/>
      <c r="O426" s="150"/>
      <c r="P426" s="151">
        <f>SUM(P427:P437)</f>
        <v>0</v>
      </c>
      <c r="Q426" s="150"/>
      <c r="R426" s="151">
        <f>SUM(R427:R437)</f>
        <v>0.11236575999999998</v>
      </c>
      <c r="S426" s="150"/>
      <c r="T426" s="152">
        <f>SUM(T427:T437)</f>
        <v>0</v>
      </c>
      <c r="AR426" s="145" t="s">
        <v>137</v>
      </c>
      <c r="AT426" s="153" t="s">
        <v>73</v>
      </c>
      <c r="AU426" s="153" t="s">
        <v>22</v>
      </c>
      <c r="AY426" s="145" t="s">
        <v>129</v>
      </c>
      <c r="BK426" s="154">
        <f>SUM(BK427:BK437)</f>
        <v>0</v>
      </c>
    </row>
    <row r="427" spans="2:65" s="1" customFormat="1" ht="31.5" customHeight="1" x14ac:dyDescent="0.35">
      <c r="B427" s="158"/>
      <c r="C427" s="159" t="s">
        <v>766</v>
      </c>
      <c r="D427" s="159" t="s">
        <v>131</v>
      </c>
      <c r="E427" s="160" t="s">
        <v>767</v>
      </c>
      <c r="F427" s="161" t="s">
        <v>768</v>
      </c>
      <c r="G427" s="162" t="s">
        <v>198</v>
      </c>
      <c r="H427" s="163">
        <v>336.351</v>
      </c>
      <c r="I427" s="164"/>
      <c r="J427" s="165">
        <f>ROUND(I427*H427,2)</f>
        <v>0</v>
      </c>
      <c r="K427" s="161" t="s">
        <v>135</v>
      </c>
      <c r="L427" s="34"/>
      <c r="M427" s="166" t="s">
        <v>3</v>
      </c>
      <c r="N427" s="167" t="s">
        <v>46</v>
      </c>
      <c r="O427" s="35"/>
      <c r="P427" s="168">
        <f>O427*H427</f>
        <v>0</v>
      </c>
      <c r="Q427" s="168">
        <v>2.5999999999999998E-4</v>
      </c>
      <c r="R427" s="168">
        <f>Q427*H427</f>
        <v>8.7451259999999989E-2</v>
      </c>
      <c r="S427" s="168">
        <v>0</v>
      </c>
      <c r="T427" s="169">
        <f>S427*H427</f>
        <v>0</v>
      </c>
      <c r="AR427" s="17" t="s">
        <v>213</v>
      </c>
      <c r="AT427" s="17" t="s">
        <v>131</v>
      </c>
      <c r="AU427" s="17" t="s">
        <v>137</v>
      </c>
      <c r="AY427" s="17" t="s">
        <v>129</v>
      </c>
      <c r="BE427" s="170">
        <f>IF(N427="základní",J427,0)</f>
        <v>0</v>
      </c>
      <c r="BF427" s="170">
        <f>IF(N427="snížená",J427,0)</f>
        <v>0</v>
      </c>
      <c r="BG427" s="170">
        <f>IF(N427="zákl. přenesená",J427,0)</f>
        <v>0</v>
      </c>
      <c r="BH427" s="170">
        <f>IF(N427="sníž. přenesená",J427,0)</f>
        <v>0</v>
      </c>
      <c r="BI427" s="170">
        <f>IF(N427="nulová",J427,0)</f>
        <v>0</v>
      </c>
      <c r="BJ427" s="17" t="s">
        <v>137</v>
      </c>
      <c r="BK427" s="170">
        <f>ROUND(I427*H427,2)</f>
        <v>0</v>
      </c>
      <c r="BL427" s="17" t="s">
        <v>213</v>
      </c>
      <c r="BM427" s="17" t="s">
        <v>769</v>
      </c>
    </row>
    <row r="428" spans="2:65" s="13" customFormat="1" ht="12" x14ac:dyDescent="0.35">
      <c r="B428" s="208"/>
      <c r="D428" s="172" t="s">
        <v>139</v>
      </c>
      <c r="E428" s="209" t="s">
        <v>3</v>
      </c>
      <c r="F428" s="210" t="s">
        <v>770</v>
      </c>
      <c r="H428" s="211" t="s">
        <v>3</v>
      </c>
      <c r="I428" s="212"/>
      <c r="L428" s="208"/>
      <c r="M428" s="213"/>
      <c r="N428" s="214"/>
      <c r="O428" s="214"/>
      <c r="P428" s="214"/>
      <c r="Q428" s="214"/>
      <c r="R428" s="214"/>
      <c r="S428" s="214"/>
      <c r="T428" s="215"/>
      <c r="AT428" s="211" t="s">
        <v>139</v>
      </c>
      <c r="AU428" s="211" t="s">
        <v>137</v>
      </c>
      <c r="AV428" s="13" t="s">
        <v>22</v>
      </c>
      <c r="AW428" s="13" t="s">
        <v>37</v>
      </c>
      <c r="AX428" s="13" t="s">
        <v>74</v>
      </c>
      <c r="AY428" s="211" t="s">
        <v>129</v>
      </c>
    </row>
    <row r="429" spans="2:65" s="11" customFormat="1" ht="12" x14ac:dyDescent="0.35">
      <c r="B429" s="171"/>
      <c r="D429" s="172" t="s">
        <v>139</v>
      </c>
      <c r="E429" s="173" t="s">
        <v>3</v>
      </c>
      <c r="F429" s="174" t="s">
        <v>314</v>
      </c>
      <c r="H429" s="175">
        <v>115.783</v>
      </c>
      <c r="I429" s="176"/>
      <c r="L429" s="171"/>
      <c r="M429" s="177"/>
      <c r="N429" s="178"/>
      <c r="O429" s="178"/>
      <c r="P429" s="178"/>
      <c r="Q429" s="178"/>
      <c r="R429" s="178"/>
      <c r="S429" s="178"/>
      <c r="T429" s="179"/>
      <c r="AT429" s="173" t="s">
        <v>139</v>
      </c>
      <c r="AU429" s="173" t="s">
        <v>137</v>
      </c>
      <c r="AV429" s="11" t="s">
        <v>137</v>
      </c>
      <c r="AW429" s="11" t="s">
        <v>37</v>
      </c>
      <c r="AX429" s="11" t="s">
        <v>74</v>
      </c>
      <c r="AY429" s="173" t="s">
        <v>129</v>
      </c>
    </row>
    <row r="430" spans="2:65" s="13" customFormat="1" ht="12" x14ac:dyDescent="0.35">
      <c r="B430" s="208"/>
      <c r="D430" s="172" t="s">
        <v>139</v>
      </c>
      <c r="E430" s="209" t="s">
        <v>3</v>
      </c>
      <c r="F430" s="210" t="s">
        <v>771</v>
      </c>
      <c r="H430" s="211" t="s">
        <v>3</v>
      </c>
      <c r="I430" s="212"/>
      <c r="L430" s="208"/>
      <c r="M430" s="213"/>
      <c r="N430" s="214"/>
      <c r="O430" s="214"/>
      <c r="P430" s="214"/>
      <c r="Q430" s="214"/>
      <c r="R430" s="214"/>
      <c r="S430" s="214"/>
      <c r="T430" s="215"/>
      <c r="AT430" s="211" t="s">
        <v>139</v>
      </c>
      <c r="AU430" s="211" t="s">
        <v>137</v>
      </c>
      <c r="AV430" s="13" t="s">
        <v>22</v>
      </c>
      <c r="AW430" s="13" t="s">
        <v>37</v>
      </c>
      <c r="AX430" s="13" t="s">
        <v>74</v>
      </c>
      <c r="AY430" s="211" t="s">
        <v>129</v>
      </c>
    </row>
    <row r="431" spans="2:65" s="11" customFormat="1" ht="12" x14ac:dyDescent="0.35">
      <c r="B431" s="171"/>
      <c r="D431" s="172" t="s">
        <v>139</v>
      </c>
      <c r="E431" s="173" t="s">
        <v>3</v>
      </c>
      <c r="F431" s="174" t="s">
        <v>272</v>
      </c>
      <c r="H431" s="175">
        <v>51.06</v>
      </c>
      <c r="I431" s="176"/>
      <c r="L431" s="171"/>
      <c r="M431" s="177"/>
      <c r="N431" s="178"/>
      <c r="O431" s="178"/>
      <c r="P431" s="178"/>
      <c r="Q431" s="178"/>
      <c r="R431" s="178"/>
      <c r="S431" s="178"/>
      <c r="T431" s="179"/>
      <c r="AT431" s="173" t="s">
        <v>139</v>
      </c>
      <c r="AU431" s="173" t="s">
        <v>137</v>
      </c>
      <c r="AV431" s="11" t="s">
        <v>137</v>
      </c>
      <c r="AW431" s="11" t="s">
        <v>37</v>
      </c>
      <c r="AX431" s="11" t="s">
        <v>74</v>
      </c>
      <c r="AY431" s="173" t="s">
        <v>129</v>
      </c>
    </row>
    <row r="432" spans="2:65" s="11" customFormat="1" ht="12" x14ac:dyDescent="0.35">
      <c r="B432" s="171"/>
      <c r="D432" s="172" t="s">
        <v>139</v>
      </c>
      <c r="E432" s="173" t="s">
        <v>3</v>
      </c>
      <c r="F432" s="174" t="s">
        <v>772</v>
      </c>
      <c r="H432" s="175">
        <v>43.49</v>
      </c>
      <c r="I432" s="176"/>
      <c r="L432" s="171"/>
      <c r="M432" s="177"/>
      <c r="N432" s="178"/>
      <c r="O432" s="178"/>
      <c r="P432" s="178"/>
      <c r="Q432" s="178"/>
      <c r="R432" s="178"/>
      <c r="S432" s="178"/>
      <c r="T432" s="179"/>
      <c r="AT432" s="173" t="s">
        <v>139</v>
      </c>
      <c r="AU432" s="173" t="s">
        <v>137</v>
      </c>
      <c r="AV432" s="11" t="s">
        <v>137</v>
      </c>
      <c r="AW432" s="11" t="s">
        <v>37</v>
      </c>
      <c r="AX432" s="11" t="s">
        <v>74</v>
      </c>
      <c r="AY432" s="173" t="s">
        <v>129</v>
      </c>
    </row>
    <row r="433" spans="2:65" s="11" customFormat="1" ht="12" x14ac:dyDescent="0.35">
      <c r="B433" s="171"/>
      <c r="D433" s="172" t="s">
        <v>139</v>
      </c>
      <c r="E433" s="173" t="s">
        <v>3</v>
      </c>
      <c r="F433" s="174" t="s">
        <v>773</v>
      </c>
      <c r="H433" s="175">
        <v>37.5</v>
      </c>
      <c r="I433" s="176"/>
      <c r="L433" s="171"/>
      <c r="M433" s="177"/>
      <c r="N433" s="178"/>
      <c r="O433" s="178"/>
      <c r="P433" s="178"/>
      <c r="Q433" s="178"/>
      <c r="R433" s="178"/>
      <c r="S433" s="178"/>
      <c r="T433" s="179"/>
      <c r="AT433" s="173" t="s">
        <v>139</v>
      </c>
      <c r="AU433" s="173" t="s">
        <v>137</v>
      </c>
      <c r="AV433" s="11" t="s">
        <v>137</v>
      </c>
      <c r="AW433" s="11" t="s">
        <v>37</v>
      </c>
      <c r="AX433" s="11" t="s">
        <v>74</v>
      </c>
      <c r="AY433" s="173" t="s">
        <v>129</v>
      </c>
    </row>
    <row r="434" spans="2:65" s="11" customFormat="1" ht="12" x14ac:dyDescent="0.35">
      <c r="B434" s="171"/>
      <c r="D434" s="172" t="s">
        <v>139</v>
      </c>
      <c r="E434" s="173" t="s">
        <v>3</v>
      </c>
      <c r="F434" s="174" t="s">
        <v>293</v>
      </c>
      <c r="H434" s="175">
        <v>88.518000000000001</v>
      </c>
      <c r="I434" s="176"/>
      <c r="L434" s="171"/>
      <c r="M434" s="177"/>
      <c r="N434" s="178"/>
      <c r="O434" s="178"/>
      <c r="P434" s="178"/>
      <c r="Q434" s="178"/>
      <c r="R434" s="178"/>
      <c r="S434" s="178"/>
      <c r="T434" s="179"/>
      <c r="AT434" s="173" t="s">
        <v>139</v>
      </c>
      <c r="AU434" s="173" t="s">
        <v>137</v>
      </c>
      <c r="AV434" s="11" t="s">
        <v>137</v>
      </c>
      <c r="AW434" s="11" t="s">
        <v>37</v>
      </c>
      <c r="AX434" s="11" t="s">
        <v>74</v>
      </c>
      <c r="AY434" s="173" t="s">
        <v>129</v>
      </c>
    </row>
    <row r="435" spans="2:65" s="12" customFormat="1" ht="12" x14ac:dyDescent="0.35">
      <c r="B435" s="180"/>
      <c r="D435" s="181" t="s">
        <v>139</v>
      </c>
      <c r="E435" s="182" t="s">
        <v>3</v>
      </c>
      <c r="F435" s="183" t="s">
        <v>142</v>
      </c>
      <c r="H435" s="184">
        <v>336.351</v>
      </c>
      <c r="I435" s="185"/>
      <c r="L435" s="180"/>
      <c r="M435" s="186"/>
      <c r="N435" s="187"/>
      <c r="O435" s="187"/>
      <c r="P435" s="187"/>
      <c r="Q435" s="187"/>
      <c r="R435" s="187"/>
      <c r="S435" s="187"/>
      <c r="T435" s="188"/>
      <c r="AT435" s="189" t="s">
        <v>139</v>
      </c>
      <c r="AU435" s="189" t="s">
        <v>137</v>
      </c>
      <c r="AV435" s="12" t="s">
        <v>136</v>
      </c>
      <c r="AW435" s="12" t="s">
        <v>37</v>
      </c>
      <c r="AX435" s="12" t="s">
        <v>22</v>
      </c>
      <c r="AY435" s="189" t="s">
        <v>129</v>
      </c>
    </row>
    <row r="436" spans="2:65" s="1" customFormat="1" ht="31.5" customHeight="1" x14ac:dyDescent="0.35">
      <c r="B436" s="158"/>
      <c r="C436" s="159" t="s">
        <v>774</v>
      </c>
      <c r="D436" s="159" t="s">
        <v>131</v>
      </c>
      <c r="E436" s="160" t="s">
        <v>775</v>
      </c>
      <c r="F436" s="161" t="s">
        <v>776</v>
      </c>
      <c r="G436" s="162" t="s">
        <v>198</v>
      </c>
      <c r="H436" s="163">
        <v>95.825000000000003</v>
      </c>
      <c r="I436" s="164"/>
      <c r="J436" s="165">
        <f>ROUND(I436*H436,2)</f>
        <v>0</v>
      </c>
      <c r="K436" s="161" t="s">
        <v>135</v>
      </c>
      <c r="L436" s="34"/>
      <c r="M436" s="166" t="s">
        <v>3</v>
      </c>
      <c r="N436" s="167" t="s">
        <v>46</v>
      </c>
      <c r="O436" s="35"/>
      <c r="P436" s="168">
        <f>O436*H436</f>
        <v>0</v>
      </c>
      <c r="Q436" s="168">
        <v>2.5999999999999998E-4</v>
      </c>
      <c r="R436" s="168">
        <f>Q436*H436</f>
        <v>2.4914499999999999E-2</v>
      </c>
      <c r="S436" s="168">
        <v>0</v>
      </c>
      <c r="T436" s="169">
        <f>S436*H436</f>
        <v>0</v>
      </c>
      <c r="AR436" s="17" t="s">
        <v>213</v>
      </c>
      <c r="AT436" s="17" t="s">
        <v>131</v>
      </c>
      <c r="AU436" s="17" t="s">
        <v>137</v>
      </c>
      <c r="AY436" s="17" t="s">
        <v>129</v>
      </c>
      <c r="BE436" s="170">
        <f>IF(N436="základní",J436,0)</f>
        <v>0</v>
      </c>
      <c r="BF436" s="170">
        <f>IF(N436="snížená",J436,0)</f>
        <v>0</v>
      </c>
      <c r="BG436" s="170">
        <f>IF(N436="zákl. přenesená",J436,0)</f>
        <v>0</v>
      </c>
      <c r="BH436" s="170">
        <f>IF(N436="sníž. přenesená",J436,0)</f>
        <v>0</v>
      </c>
      <c r="BI436" s="170">
        <f>IF(N436="nulová",J436,0)</f>
        <v>0</v>
      </c>
      <c r="BJ436" s="17" t="s">
        <v>137</v>
      </c>
      <c r="BK436" s="170">
        <f>ROUND(I436*H436,2)</f>
        <v>0</v>
      </c>
      <c r="BL436" s="17" t="s">
        <v>213</v>
      </c>
      <c r="BM436" s="17" t="s">
        <v>777</v>
      </c>
    </row>
    <row r="437" spans="2:65" s="11" customFormat="1" ht="12" x14ac:dyDescent="0.35">
      <c r="B437" s="171"/>
      <c r="D437" s="172" t="s">
        <v>139</v>
      </c>
      <c r="E437" s="173" t="s">
        <v>3</v>
      </c>
      <c r="F437" s="174" t="s">
        <v>778</v>
      </c>
      <c r="H437" s="175">
        <v>95.825000000000003</v>
      </c>
      <c r="I437" s="176"/>
      <c r="L437" s="171"/>
      <c r="M437" s="177"/>
      <c r="N437" s="178"/>
      <c r="O437" s="178"/>
      <c r="P437" s="178"/>
      <c r="Q437" s="178"/>
      <c r="R437" s="178"/>
      <c r="S437" s="178"/>
      <c r="T437" s="179"/>
      <c r="AT437" s="173" t="s">
        <v>139</v>
      </c>
      <c r="AU437" s="173" t="s">
        <v>137</v>
      </c>
      <c r="AV437" s="11" t="s">
        <v>137</v>
      </c>
      <c r="AW437" s="11" t="s">
        <v>37</v>
      </c>
      <c r="AX437" s="11" t="s">
        <v>22</v>
      </c>
      <c r="AY437" s="173" t="s">
        <v>129</v>
      </c>
    </row>
    <row r="438" spans="2:65" s="10" customFormat="1" ht="37.4" customHeight="1" x14ac:dyDescent="0.35">
      <c r="B438" s="144"/>
      <c r="D438" s="145" t="s">
        <v>73</v>
      </c>
      <c r="E438" s="146" t="s">
        <v>779</v>
      </c>
      <c r="F438" s="146" t="s">
        <v>780</v>
      </c>
      <c r="I438" s="147"/>
      <c r="J438" s="148">
        <f>BK438</f>
        <v>0</v>
      </c>
      <c r="L438" s="144"/>
      <c r="M438" s="149"/>
      <c r="N438" s="150"/>
      <c r="O438" s="150"/>
      <c r="P438" s="151">
        <f>P439+P441+P446</f>
        <v>0</v>
      </c>
      <c r="Q438" s="150"/>
      <c r="R438" s="151">
        <f>R439+R441+R446</f>
        <v>0</v>
      </c>
      <c r="S438" s="150"/>
      <c r="T438" s="152">
        <f>T439+T441+T446</f>
        <v>0</v>
      </c>
      <c r="AR438" s="145" t="s">
        <v>153</v>
      </c>
      <c r="AT438" s="153" t="s">
        <v>73</v>
      </c>
      <c r="AU438" s="153" t="s">
        <v>74</v>
      </c>
      <c r="AY438" s="145" t="s">
        <v>129</v>
      </c>
      <c r="BK438" s="154">
        <f>BK439+BK441+BK446</f>
        <v>0</v>
      </c>
    </row>
    <row r="439" spans="2:65" s="10" customFormat="1" ht="19.899999999999999" customHeight="1" x14ac:dyDescent="0.35">
      <c r="B439" s="144"/>
      <c r="D439" s="155" t="s">
        <v>73</v>
      </c>
      <c r="E439" s="156" t="s">
        <v>781</v>
      </c>
      <c r="F439" s="156" t="s">
        <v>782</v>
      </c>
      <c r="I439" s="147"/>
      <c r="J439" s="157">
        <f>BK439</f>
        <v>0</v>
      </c>
      <c r="L439" s="144"/>
      <c r="M439" s="149"/>
      <c r="N439" s="150"/>
      <c r="O439" s="150"/>
      <c r="P439" s="151">
        <f>P440</f>
        <v>0</v>
      </c>
      <c r="Q439" s="150"/>
      <c r="R439" s="151">
        <f>R440</f>
        <v>0</v>
      </c>
      <c r="S439" s="150"/>
      <c r="T439" s="152">
        <f>T440</f>
        <v>0</v>
      </c>
      <c r="AR439" s="145" t="s">
        <v>153</v>
      </c>
      <c r="AT439" s="153" t="s">
        <v>73</v>
      </c>
      <c r="AU439" s="153" t="s">
        <v>22</v>
      </c>
      <c r="AY439" s="145" t="s">
        <v>129</v>
      </c>
      <c r="BK439" s="154">
        <f>BK440</f>
        <v>0</v>
      </c>
    </row>
    <row r="440" spans="2:65" s="1" customFormat="1" ht="31.5" customHeight="1" x14ac:dyDescent="0.35">
      <c r="B440" s="158"/>
      <c r="C440" s="159" t="s">
        <v>783</v>
      </c>
      <c r="D440" s="159" t="s">
        <v>131</v>
      </c>
      <c r="E440" s="160" t="s">
        <v>784</v>
      </c>
      <c r="F440" s="161" t="s">
        <v>785</v>
      </c>
      <c r="G440" s="162" t="s">
        <v>645</v>
      </c>
      <c r="H440" s="163">
        <v>1</v>
      </c>
      <c r="I440" s="164"/>
      <c r="J440" s="165">
        <f>ROUND(I440*H440,2)</f>
        <v>0</v>
      </c>
      <c r="K440" s="161" t="s">
        <v>135</v>
      </c>
      <c r="L440" s="34"/>
      <c r="M440" s="166" t="s">
        <v>3</v>
      </c>
      <c r="N440" s="167" t="s">
        <v>46</v>
      </c>
      <c r="O440" s="35"/>
      <c r="P440" s="168">
        <f>O440*H440</f>
        <v>0</v>
      </c>
      <c r="Q440" s="168">
        <v>0</v>
      </c>
      <c r="R440" s="168">
        <f>Q440*H440</f>
        <v>0</v>
      </c>
      <c r="S440" s="168">
        <v>0</v>
      </c>
      <c r="T440" s="169">
        <f>S440*H440</f>
        <v>0</v>
      </c>
      <c r="AR440" s="17" t="s">
        <v>786</v>
      </c>
      <c r="AT440" s="17" t="s">
        <v>131</v>
      </c>
      <c r="AU440" s="17" t="s">
        <v>137</v>
      </c>
      <c r="AY440" s="17" t="s">
        <v>129</v>
      </c>
      <c r="BE440" s="170">
        <f>IF(N440="základní",J440,0)</f>
        <v>0</v>
      </c>
      <c r="BF440" s="170">
        <f>IF(N440="snížená",J440,0)</f>
        <v>0</v>
      </c>
      <c r="BG440" s="170">
        <f>IF(N440="zákl. přenesená",J440,0)</f>
        <v>0</v>
      </c>
      <c r="BH440" s="170">
        <f>IF(N440="sníž. přenesená",J440,0)</f>
        <v>0</v>
      </c>
      <c r="BI440" s="170">
        <f>IF(N440="nulová",J440,0)</f>
        <v>0</v>
      </c>
      <c r="BJ440" s="17" t="s">
        <v>137</v>
      </c>
      <c r="BK440" s="170">
        <f>ROUND(I440*H440,2)</f>
        <v>0</v>
      </c>
      <c r="BL440" s="17" t="s">
        <v>786</v>
      </c>
      <c r="BM440" s="17" t="s">
        <v>787</v>
      </c>
    </row>
    <row r="441" spans="2:65" s="10" customFormat="1" ht="29.9" customHeight="1" x14ac:dyDescent="0.35">
      <c r="B441" s="144"/>
      <c r="D441" s="155" t="s">
        <v>73</v>
      </c>
      <c r="E441" s="156" t="s">
        <v>788</v>
      </c>
      <c r="F441" s="156" t="s">
        <v>789</v>
      </c>
      <c r="I441" s="147"/>
      <c r="J441" s="157">
        <f>BK441</f>
        <v>0</v>
      </c>
      <c r="L441" s="144"/>
      <c r="M441" s="149"/>
      <c r="N441" s="150"/>
      <c r="O441" s="150"/>
      <c r="P441" s="151">
        <f>SUM(P442:P445)</f>
        <v>0</v>
      </c>
      <c r="Q441" s="150"/>
      <c r="R441" s="151">
        <f>SUM(R442:R445)</f>
        <v>0</v>
      </c>
      <c r="S441" s="150"/>
      <c r="T441" s="152">
        <f>SUM(T442:T445)</f>
        <v>0</v>
      </c>
      <c r="AR441" s="145" t="s">
        <v>153</v>
      </c>
      <c r="AT441" s="153" t="s">
        <v>73</v>
      </c>
      <c r="AU441" s="153" t="s">
        <v>22</v>
      </c>
      <c r="AY441" s="145" t="s">
        <v>129</v>
      </c>
      <c r="BK441" s="154">
        <f>SUM(BK442:BK445)</f>
        <v>0</v>
      </c>
    </row>
    <row r="442" spans="2:65" s="1" customFormat="1" ht="22.5" customHeight="1" x14ac:dyDescent="0.35">
      <c r="B442" s="158"/>
      <c r="C442" s="159" t="s">
        <v>790</v>
      </c>
      <c r="D442" s="159" t="s">
        <v>131</v>
      </c>
      <c r="E442" s="160" t="s">
        <v>791</v>
      </c>
      <c r="F442" s="161" t="s">
        <v>792</v>
      </c>
      <c r="G442" s="162" t="s">
        <v>645</v>
      </c>
      <c r="H442" s="163">
        <v>1</v>
      </c>
      <c r="I442" s="164"/>
      <c r="J442" s="165">
        <f>ROUND(I442*H442,2)</f>
        <v>0</v>
      </c>
      <c r="K442" s="161" t="s">
        <v>135</v>
      </c>
      <c r="L442" s="34"/>
      <c r="M442" s="166" t="s">
        <v>3</v>
      </c>
      <c r="N442" s="167" t="s">
        <v>46</v>
      </c>
      <c r="O442" s="35"/>
      <c r="P442" s="168">
        <f>O442*H442</f>
        <v>0</v>
      </c>
      <c r="Q442" s="168">
        <v>0</v>
      </c>
      <c r="R442" s="168">
        <f>Q442*H442</f>
        <v>0</v>
      </c>
      <c r="S442" s="168">
        <v>0</v>
      </c>
      <c r="T442" s="169">
        <f>S442*H442</f>
        <v>0</v>
      </c>
      <c r="AR442" s="17" t="s">
        <v>786</v>
      </c>
      <c r="AT442" s="17" t="s">
        <v>131</v>
      </c>
      <c r="AU442" s="17" t="s">
        <v>137</v>
      </c>
      <c r="AY442" s="17" t="s">
        <v>129</v>
      </c>
      <c r="BE442" s="170">
        <f>IF(N442="základní",J442,0)</f>
        <v>0</v>
      </c>
      <c r="BF442" s="170">
        <f>IF(N442="snížená",J442,0)</f>
        <v>0</v>
      </c>
      <c r="BG442" s="170">
        <f>IF(N442="zákl. přenesená",J442,0)</f>
        <v>0</v>
      </c>
      <c r="BH442" s="170">
        <f>IF(N442="sníž. přenesená",J442,0)</f>
        <v>0</v>
      </c>
      <c r="BI442" s="170">
        <f>IF(N442="nulová",J442,0)</f>
        <v>0</v>
      </c>
      <c r="BJ442" s="17" t="s">
        <v>137</v>
      </c>
      <c r="BK442" s="170">
        <f>ROUND(I442*H442,2)</f>
        <v>0</v>
      </c>
      <c r="BL442" s="17" t="s">
        <v>786</v>
      </c>
      <c r="BM442" s="17" t="s">
        <v>793</v>
      </c>
    </row>
    <row r="443" spans="2:65" s="1" customFormat="1" ht="22.5" customHeight="1" x14ac:dyDescent="0.35">
      <c r="B443" s="158"/>
      <c r="C443" s="159" t="s">
        <v>794</v>
      </c>
      <c r="D443" s="159" t="s">
        <v>131</v>
      </c>
      <c r="E443" s="160" t="s">
        <v>795</v>
      </c>
      <c r="F443" s="161" t="s">
        <v>796</v>
      </c>
      <c r="G443" s="162" t="s">
        <v>362</v>
      </c>
      <c r="H443" s="163">
        <v>1</v>
      </c>
      <c r="I443" s="164"/>
      <c r="J443" s="165">
        <f>ROUND(I443*H443,2)</f>
        <v>0</v>
      </c>
      <c r="K443" s="161" t="s">
        <v>135</v>
      </c>
      <c r="L443" s="34"/>
      <c r="M443" s="166" t="s">
        <v>3</v>
      </c>
      <c r="N443" s="167" t="s">
        <v>46</v>
      </c>
      <c r="O443" s="35"/>
      <c r="P443" s="168">
        <f>O443*H443</f>
        <v>0</v>
      </c>
      <c r="Q443" s="168">
        <v>0</v>
      </c>
      <c r="R443" s="168">
        <f>Q443*H443</f>
        <v>0</v>
      </c>
      <c r="S443" s="168">
        <v>0</v>
      </c>
      <c r="T443" s="169">
        <f>S443*H443</f>
        <v>0</v>
      </c>
      <c r="AR443" s="17" t="s">
        <v>786</v>
      </c>
      <c r="AT443" s="17" t="s">
        <v>131</v>
      </c>
      <c r="AU443" s="17" t="s">
        <v>137</v>
      </c>
      <c r="AY443" s="17" t="s">
        <v>129</v>
      </c>
      <c r="BE443" s="170">
        <f>IF(N443="základní",J443,0)</f>
        <v>0</v>
      </c>
      <c r="BF443" s="170">
        <f>IF(N443="snížená",J443,0)</f>
        <v>0</v>
      </c>
      <c r="BG443" s="170">
        <f>IF(N443="zákl. přenesená",J443,0)</f>
        <v>0</v>
      </c>
      <c r="BH443" s="170">
        <f>IF(N443="sníž. přenesená",J443,0)</f>
        <v>0</v>
      </c>
      <c r="BI443" s="170">
        <f>IF(N443="nulová",J443,0)</f>
        <v>0</v>
      </c>
      <c r="BJ443" s="17" t="s">
        <v>137</v>
      </c>
      <c r="BK443" s="170">
        <f>ROUND(I443*H443,2)</f>
        <v>0</v>
      </c>
      <c r="BL443" s="17" t="s">
        <v>786</v>
      </c>
      <c r="BM443" s="17" t="s">
        <v>797</v>
      </c>
    </row>
    <row r="444" spans="2:65" s="11" customFormat="1" ht="12" x14ac:dyDescent="0.35">
      <c r="B444" s="171"/>
      <c r="D444" s="172" t="s">
        <v>139</v>
      </c>
      <c r="E444" s="173" t="s">
        <v>3</v>
      </c>
      <c r="F444" s="174" t="s">
        <v>22</v>
      </c>
      <c r="H444" s="175">
        <v>1</v>
      </c>
      <c r="I444" s="176"/>
      <c r="L444" s="171"/>
      <c r="M444" s="177"/>
      <c r="N444" s="178"/>
      <c r="O444" s="178"/>
      <c r="P444" s="178"/>
      <c r="Q444" s="178"/>
      <c r="R444" s="178"/>
      <c r="S444" s="178"/>
      <c r="T444" s="179"/>
      <c r="AT444" s="173" t="s">
        <v>139</v>
      </c>
      <c r="AU444" s="173" t="s">
        <v>137</v>
      </c>
      <c r="AV444" s="11" t="s">
        <v>137</v>
      </c>
      <c r="AW444" s="11" t="s">
        <v>37</v>
      </c>
      <c r="AX444" s="11" t="s">
        <v>22</v>
      </c>
      <c r="AY444" s="173" t="s">
        <v>129</v>
      </c>
    </row>
    <row r="445" spans="2:65" s="13" customFormat="1" ht="12" x14ac:dyDescent="0.35">
      <c r="B445" s="208"/>
      <c r="D445" s="172" t="s">
        <v>139</v>
      </c>
      <c r="E445" s="209" t="s">
        <v>3</v>
      </c>
      <c r="F445" s="210" t="s">
        <v>798</v>
      </c>
      <c r="H445" s="211" t="s">
        <v>3</v>
      </c>
      <c r="I445" s="212"/>
      <c r="L445" s="208"/>
      <c r="M445" s="213"/>
      <c r="N445" s="214"/>
      <c r="O445" s="214"/>
      <c r="P445" s="214"/>
      <c r="Q445" s="214"/>
      <c r="R445" s="214"/>
      <c r="S445" s="214"/>
      <c r="T445" s="215"/>
      <c r="AT445" s="211" t="s">
        <v>139</v>
      </c>
      <c r="AU445" s="211" t="s">
        <v>137</v>
      </c>
      <c r="AV445" s="13" t="s">
        <v>22</v>
      </c>
      <c r="AW445" s="13" t="s">
        <v>37</v>
      </c>
      <c r="AX445" s="13" t="s">
        <v>74</v>
      </c>
      <c r="AY445" s="211" t="s">
        <v>129</v>
      </c>
    </row>
    <row r="446" spans="2:65" s="10" customFormat="1" ht="29.9" customHeight="1" x14ac:dyDescent="0.35">
      <c r="B446" s="144"/>
      <c r="D446" s="155" t="s">
        <v>73</v>
      </c>
      <c r="E446" s="156" t="s">
        <v>799</v>
      </c>
      <c r="F446" s="156" t="s">
        <v>800</v>
      </c>
      <c r="I446" s="147"/>
      <c r="J446" s="157">
        <f>BK446</f>
        <v>0</v>
      </c>
      <c r="L446" s="144"/>
      <c r="M446" s="149"/>
      <c r="N446" s="150"/>
      <c r="O446" s="150"/>
      <c r="P446" s="151">
        <f>SUM(P447:P448)</f>
        <v>0</v>
      </c>
      <c r="Q446" s="150"/>
      <c r="R446" s="151">
        <f>SUM(R447:R448)</f>
        <v>0</v>
      </c>
      <c r="S446" s="150"/>
      <c r="T446" s="152">
        <f>SUM(T447:T448)</f>
        <v>0</v>
      </c>
      <c r="AR446" s="145" t="s">
        <v>153</v>
      </c>
      <c r="AT446" s="153" t="s">
        <v>73</v>
      </c>
      <c r="AU446" s="153" t="s">
        <v>22</v>
      </c>
      <c r="AY446" s="145" t="s">
        <v>129</v>
      </c>
      <c r="BK446" s="154">
        <f>SUM(BK447:BK448)</f>
        <v>0</v>
      </c>
    </row>
    <row r="447" spans="2:65" s="1" customFormat="1" ht="22.5" customHeight="1" x14ac:dyDescent="0.35">
      <c r="B447" s="158"/>
      <c r="C447" s="159" t="s">
        <v>801</v>
      </c>
      <c r="D447" s="159" t="s">
        <v>131</v>
      </c>
      <c r="E447" s="160" t="s">
        <v>802</v>
      </c>
      <c r="F447" s="161" t="s">
        <v>803</v>
      </c>
      <c r="G447" s="162" t="s">
        <v>645</v>
      </c>
      <c r="H447" s="163">
        <v>3</v>
      </c>
      <c r="I447" s="164"/>
      <c r="J447" s="165">
        <f>ROUND(I447*H447,2)</f>
        <v>0</v>
      </c>
      <c r="K447" s="161" t="s">
        <v>135</v>
      </c>
      <c r="L447" s="34"/>
      <c r="M447" s="166" t="s">
        <v>3</v>
      </c>
      <c r="N447" s="167" t="s">
        <v>46</v>
      </c>
      <c r="O447" s="35"/>
      <c r="P447" s="168">
        <f>O447*H447</f>
        <v>0</v>
      </c>
      <c r="Q447" s="168">
        <v>0</v>
      </c>
      <c r="R447" s="168">
        <f>Q447*H447</f>
        <v>0</v>
      </c>
      <c r="S447" s="168">
        <v>0</v>
      </c>
      <c r="T447" s="169">
        <f>S447*H447</f>
        <v>0</v>
      </c>
      <c r="AR447" s="17" t="s">
        <v>786</v>
      </c>
      <c r="AT447" s="17" t="s">
        <v>131</v>
      </c>
      <c r="AU447" s="17" t="s">
        <v>137</v>
      </c>
      <c r="AY447" s="17" t="s">
        <v>129</v>
      </c>
      <c r="BE447" s="170">
        <f>IF(N447="základní",J447,0)</f>
        <v>0</v>
      </c>
      <c r="BF447" s="170">
        <f>IF(N447="snížená",J447,0)</f>
        <v>0</v>
      </c>
      <c r="BG447" s="170">
        <f>IF(N447="zákl. přenesená",J447,0)</f>
        <v>0</v>
      </c>
      <c r="BH447" s="170">
        <f>IF(N447="sníž. přenesená",J447,0)</f>
        <v>0</v>
      </c>
      <c r="BI447" s="170">
        <f>IF(N447="nulová",J447,0)</f>
        <v>0</v>
      </c>
      <c r="BJ447" s="17" t="s">
        <v>137</v>
      </c>
      <c r="BK447" s="170">
        <f>ROUND(I447*H447,2)</f>
        <v>0</v>
      </c>
      <c r="BL447" s="17" t="s">
        <v>786</v>
      </c>
      <c r="BM447" s="17" t="s">
        <v>804</v>
      </c>
    </row>
    <row r="448" spans="2:65" s="1" customFormat="1" ht="22.5" customHeight="1" x14ac:dyDescent="0.35">
      <c r="B448" s="158"/>
      <c r="C448" s="159" t="s">
        <v>805</v>
      </c>
      <c r="D448" s="159" t="s">
        <v>131</v>
      </c>
      <c r="E448" s="160" t="s">
        <v>806</v>
      </c>
      <c r="F448" s="161" t="s">
        <v>807</v>
      </c>
      <c r="G448" s="162" t="s">
        <v>645</v>
      </c>
      <c r="H448" s="163">
        <v>1</v>
      </c>
      <c r="I448" s="164"/>
      <c r="J448" s="165">
        <f>ROUND(I448*H448,2)</f>
        <v>0</v>
      </c>
      <c r="K448" s="161" t="s">
        <v>135</v>
      </c>
      <c r="L448" s="34"/>
      <c r="M448" s="166" t="s">
        <v>3</v>
      </c>
      <c r="N448" s="217" t="s">
        <v>46</v>
      </c>
      <c r="O448" s="218"/>
      <c r="P448" s="219">
        <f>O448*H448</f>
        <v>0</v>
      </c>
      <c r="Q448" s="219">
        <v>0</v>
      </c>
      <c r="R448" s="219">
        <f>Q448*H448</f>
        <v>0</v>
      </c>
      <c r="S448" s="219">
        <v>0</v>
      </c>
      <c r="T448" s="220">
        <f>S448*H448</f>
        <v>0</v>
      </c>
      <c r="AR448" s="17" t="s">
        <v>786</v>
      </c>
      <c r="AT448" s="17" t="s">
        <v>131</v>
      </c>
      <c r="AU448" s="17" t="s">
        <v>137</v>
      </c>
      <c r="AY448" s="17" t="s">
        <v>129</v>
      </c>
      <c r="BE448" s="170">
        <f>IF(N448="základní",J448,0)</f>
        <v>0</v>
      </c>
      <c r="BF448" s="170">
        <f>IF(N448="snížená",J448,0)</f>
        <v>0</v>
      </c>
      <c r="BG448" s="170">
        <f>IF(N448="zákl. přenesená",J448,0)</f>
        <v>0</v>
      </c>
      <c r="BH448" s="170">
        <f>IF(N448="sníž. přenesená",J448,0)</f>
        <v>0</v>
      </c>
      <c r="BI448" s="170">
        <f>IF(N448="nulová",J448,0)</f>
        <v>0</v>
      </c>
      <c r="BJ448" s="17" t="s">
        <v>137</v>
      </c>
      <c r="BK448" s="170">
        <f>ROUND(I448*H448,2)</f>
        <v>0</v>
      </c>
      <c r="BL448" s="17" t="s">
        <v>786</v>
      </c>
      <c r="BM448" s="17" t="s">
        <v>808</v>
      </c>
    </row>
    <row r="449" spans="2:12" s="1" customFormat="1" ht="7" customHeight="1" x14ac:dyDescent="0.35">
      <c r="B449" s="49"/>
      <c r="C449" s="50"/>
      <c r="D449" s="50"/>
      <c r="E449" s="50"/>
      <c r="F449" s="50"/>
      <c r="G449" s="50"/>
      <c r="H449" s="50"/>
      <c r="I449" s="111"/>
      <c r="J449" s="50"/>
      <c r="K449" s="50"/>
      <c r="L449" s="34"/>
    </row>
  </sheetData>
  <autoFilter ref="C96:K96" xr:uid="{682FD0B7-FC01-47BC-92AF-0D494B0B2C98}"/>
  <mergeCells count="6">
    <mergeCell ref="L2:V2"/>
    <mergeCell ref="E7:H7"/>
    <mergeCell ref="E22:H22"/>
    <mergeCell ref="E43:H43"/>
    <mergeCell ref="E89:H89"/>
    <mergeCell ref="G1:H1"/>
  </mergeCells>
  <hyperlinks>
    <hyperlink ref="F1:G1" location="C2" tooltip="Krycí list soupisu" display="1) Krycí list soupisu" xr:uid="{6C25E5F7-1C9B-40A1-B354-1B7CECB1F880}"/>
    <hyperlink ref="G1:H1" location="C50" tooltip="Rekapitulace" display="2) Rekapitulace" xr:uid="{1B14B59D-6E87-4D9D-8F53-066DBCD9D7D0}"/>
    <hyperlink ref="J1" location="C96" tooltip="Soupis prací" display="3) Soupis prací" xr:uid="{FF494BBB-0B92-48F8-92C9-E45E290BF7F8}"/>
    <hyperlink ref="L1:V1" location="'Rekapitulace stavby'!C2" tooltip="Rekapitulace stavby" display="Rekapitulace stavby" xr:uid="{AFCF3D50-6289-4613-B5D1-8ABCE1F352A7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34B31-E8CE-4C52-84C5-7BD9E697E4BE}">
  <sheetPr>
    <pageSetUpPr fitToPage="1"/>
  </sheetPr>
  <dimension ref="B1:K216"/>
  <sheetViews>
    <sheetView showGridLines="0" zoomScaleNormal="100" workbookViewId="0"/>
  </sheetViews>
  <sheetFormatPr defaultRowHeight="12" x14ac:dyDescent="0.35"/>
  <cols>
    <col min="1" max="1" width="8.375" style="271" customWidth="1"/>
    <col min="2" max="2" width="1.625" style="271" customWidth="1"/>
    <col min="3" max="4" width="5" style="271" customWidth="1"/>
    <col min="5" max="5" width="11.625" style="271" customWidth="1"/>
    <col min="6" max="6" width="9.125" style="271" customWidth="1"/>
    <col min="7" max="7" width="5" style="271" customWidth="1"/>
    <col min="8" max="8" width="77.875" style="271" customWidth="1"/>
    <col min="9" max="10" width="20" style="271" customWidth="1"/>
    <col min="11" max="11" width="1.625" style="271" customWidth="1"/>
    <col min="12" max="256" width="9" style="271"/>
    <col min="257" max="257" width="8.375" style="271" customWidth="1"/>
    <col min="258" max="258" width="1.625" style="271" customWidth="1"/>
    <col min="259" max="260" width="5" style="271" customWidth="1"/>
    <col min="261" max="261" width="11.625" style="271" customWidth="1"/>
    <col min="262" max="262" width="9.125" style="271" customWidth="1"/>
    <col min="263" max="263" width="5" style="271" customWidth="1"/>
    <col min="264" max="264" width="77.875" style="271" customWidth="1"/>
    <col min="265" max="266" width="20" style="271" customWidth="1"/>
    <col min="267" max="267" width="1.625" style="271" customWidth="1"/>
    <col min="268" max="512" width="9" style="271"/>
    <col min="513" max="513" width="8.375" style="271" customWidth="1"/>
    <col min="514" max="514" width="1.625" style="271" customWidth="1"/>
    <col min="515" max="516" width="5" style="271" customWidth="1"/>
    <col min="517" max="517" width="11.625" style="271" customWidth="1"/>
    <col min="518" max="518" width="9.125" style="271" customWidth="1"/>
    <col min="519" max="519" width="5" style="271" customWidth="1"/>
    <col min="520" max="520" width="77.875" style="271" customWidth="1"/>
    <col min="521" max="522" width="20" style="271" customWidth="1"/>
    <col min="523" max="523" width="1.625" style="271" customWidth="1"/>
    <col min="524" max="768" width="9" style="271"/>
    <col min="769" max="769" width="8.375" style="271" customWidth="1"/>
    <col min="770" max="770" width="1.625" style="271" customWidth="1"/>
    <col min="771" max="772" width="5" style="271" customWidth="1"/>
    <col min="773" max="773" width="11.625" style="271" customWidth="1"/>
    <col min="774" max="774" width="9.125" style="271" customWidth="1"/>
    <col min="775" max="775" width="5" style="271" customWidth="1"/>
    <col min="776" max="776" width="77.875" style="271" customWidth="1"/>
    <col min="777" max="778" width="20" style="271" customWidth="1"/>
    <col min="779" max="779" width="1.625" style="271" customWidth="1"/>
    <col min="780" max="1024" width="9" style="271"/>
    <col min="1025" max="1025" width="8.375" style="271" customWidth="1"/>
    <col min="1026" max="1026" width="1.625" style="271" customWidth="1"/>
    <col min="1027" max="1028" width="5" style="271" customWidth="1"/>
    <col min="1029" max="1029" width="11.625" style="271" customWidth="1"/>
    <col min="1030" max="1030" width="9.125" style="271" customWidth="1"/>
    <col min="1031" max="1031" width="5" style="271" customWidth="1"/>
    <col min="1032" max="1032" width="77.875" style="271" customWidth="1"/>
    <col min="1033" max="1034" width="20" style="271" customWidth="1"/>
    <col min="1035" max="1035" width="1.625" style="271" customWidth="1"/>
    <col min="1036" max="1280" width="9" style="271"/>
    <col min="1281" max="1281" width="8.375" style="271" customWidth="1"/>
    <col min="1282" max="1282" width="1.625" style="271" customWidth="1"/>
    <col min="1283" max="1284" width="5" style="271" customWidth="1"/>
    <col min="1285" max="1285" width="11.625" style="271" customWidth="1"/>
    <col min="1286" max="1286" width="9.125" style="271" customWidth="1"/>
    <col min="1287" max="1287" width="5" style="271" customWidth="1"/>
    <col min="1288" max="1288" width="77.875" style="271" customWidth="1"/>
    <col min="1289" max="1290" width="20" style="271" customWidth="1"/>
    <col min="1291" max="1291" width="1.625" style="271" customWidth="1"/>
    <col min="1292" max="1536" width="9" style="271"/>
    <col min="1537" max="1537" width="8.375" style="271" customWidth="1"/>
    <col min="1538" max="1538" width="1.625" style="271" customWidth="1"/>
    <col min="1539" max="1540" width="5" style="271" customWidth="1"/>
    <col min="1541" max="1541" width="11.625" style="271" customWidth="1"/>
    <col min="1542" max="1542" width="9.125" style="271" customWidth="1"/>
    <col min="1543" max="1543" width="5" style="271" customWidth="1"/>
    <col min="1544" max="1544" width="77.875" style="271" customWidth="1"/>
    <col min="1545" max="1546" width="20" style="271" customWidth="1"/>
    <col min="1547" max="1547" width="1.625" style="271" customWidth="1"/>
    <col min="1548" max="1792" width="9" style="271"/>
    <col min="1793" max="1793" width="8.375" style="271" customWidth="1"/>
    <col min="1794" max="1794" width="1.625" style="271" customWidth="1"/>
    <col min="1795" max="1796" width="5" style="271" customWidth="1"/>
    <col min="1797" max="1797" width="11.625" style="271" customWidth="1"/>
    <col min="1798" max="1798" width="9.125" style="271" customWidth="1"/>
    <col min="1799" max="1799" width="5" style="271" customWidth="1"/>
    <col min="1800" max="1800" width="77.875" style="271" customWidth="1"/>
    <col min="1801" max="1802" width="20" style="271" customWidth="1"/>
    <col min="1803" max="1803" width="1.625" style="271" customWidth="1"/>
    <col min="1804" max="2048" width="9" style="271"/>
    <col min="2049" max="2049" width="8.375" style="271" customWidth="1"/>
    <col min="2050" max="2050" width="1.625" style="271" customWidth="1"/>
    <col min="2051" max="2052" width="5" style="271" customWidth="1"/>
    <col min="2053" max="2053" width="11.625" style="271" customWidth="1"/>
    <col min="2054" max="2054" width="9.125" style="271" customWidth="1"/>
    <col min="2055" max="2055" width="5" style="271" customWidth="1"/>
    <col min="2056" max="2056" width="77.875" style="271" customWidth="1"/>
    <col min="2057" max="2058" width="20" style="271" customWidth="1"/>
    <col min="2059" max="2059" width="1.625" style="271" customWidth="1"/>
    <col min="2060" max="2304" width="9" style="271"/>
    <col min="2305" max="2305" width="8.375" style="271" customWidth="1"/>
    <col min="2306" max="2306" width="1.625" style="271" customWidth="1"/>
    <col min="2307" max="2308" width="5" style="271" customWidth="1"/>
    <col min="2309" max="2309" width="11.625" style="271" customWidth="1"/>
    <col min="2310" max="2310" width="9.125" style="271" customWidth="1"/>
    <col min="2311" max="2311" width="5" style="271" customWidth="1"/>
    <col min="2312" max="2312" width="77.875" style="271" customWidth="1"/>
    <col min="2313" max="2314" width="20" style="271" customWidth="1"/>
    <col min="2315" max="2315" width="1.625" style="271" customWidth="1"/>
    <col min="2316" max="2560" width="9" style="271"/>
    <col min="2561" max="2561" width="8.375" style="271" customWidth="1"/>
    <col min="2562" max="2562" width="1.625" style="271" customWidth="1"/>
    <col min="2563" max="2564" width="5" style="271" customWidth="1"/>
    <col min="2565" max="2565" width="11.625" style="271" customWidth="1"/>
    <col min="2566" max="2566" width="9.125" style="271" customWidth="1"/>
    <col min="2567" max="2567" width="5" style="271" customWidth="1"/>
    <col min="2568" max="2568" width="77.875" style="271" customWidth="1"/>
    <col min="2569" max="2570" width="20" style="271" customWidth="1"/>
    <col min="2571" max="2571" width="1.625" style="271" customWidth="1"/>
    <col min="2572" max="2816" width="9" style="271"/>
    <col min="2817" max="2817" width="8.375" style="271" customWidth="1"/>
    <col min="2818" max="2818" width="1.625" style="271" customWidth="1"/>
    <col min="2819" max="2820" width="5" style="271" customWidth="1"/>
    <col min="2821" max="2821" width="11.625" style="271" customWidth="1"/>
    <col min="2822" max="2822" width="9.125" style="271" customWidth="1"/>
    <col min="2823" max="2823" width="5" style="271" customWidth="1"/>
    <col min="2824" max="2824" width="77.875" style="271" customWidth="1"/>
    <col min="2825" max="2826" width="20" style="271" customWidth="1"/>
    <col min="2827" max="2827" width="1.625" style="271" customWidth="1"/>
    <col min="2828" max="3072" width="9" style="271"/>
    <col min="3073" max="3073" width="8.375" style="271" customWidth="1"/>
    <col min="3074" max="3074" width="1.625" style="271" customWidth="1"/>
    <col min="3075" max="3076" width="5" style="271" customWidth="1"/>
    <col min="3077" max="3077" width="11.625" style="271" customWidth="1"/>
    <col min="3078" max="3078" width="9.125" style="271" customWidth="1"/>
    <col min="3079" max="3079" width="5" style="271" customWidth="1"/>
    <col min="3080" max="3080" width="77.875" style="271" customWidth="1"/>
    <col min="3081" max="3082" width="20" style="271" customWidth="1"/>
    <col min="3083" max="3083" width="1.625" style="271" customWidth="1"/>
    <col min="3084" max="3328" width="9" style="271"/>
    <col min="3329" max="3329" width="8.375" style="271" customWidth="1"/>
    <col min="3330" max="3330" width="1.625" style="271" customWidth="1"/>
    <col min="3331" max="3332" width="5" style="271" customWidth="1"/>
    <col min="3333" max="3333" width="11.625" style="271" customWidth="1"/>
    <col min="3334" max="3334" width="9.125" style="271" customWidth="1"/>
    <col min="3335" max="3335" width="5" style="271" customWidth="1"/>
    <col min="3336" max="3336" width="77.875" style="271" customWidth="1"/>
    <col min="3337" max="3338" width="20" style="271" customWidth="1"/>
    <col min="3339" max="3339" width="1.625" style="271" customWidth="1"/>
    <col min="3340" max="3584" width="9" style="271"/>
    <col min="3585" max="3585" width="8.375" style="271" customWidth="1"/>
    <col min="3586" max="3586" width="1.625" style="271" customWidth="1"/>
    <col min="3587" max="3588" width="5" style="271" customWidth="1"/>
    <col min="3589" max="3589" width="11.625" style="271" customWidth="1"/>
    <col min="3590" max="3590" width="9.125" style="271" customWidth="1"/>
    <col min="3591" max="3591" width="5" style="271" customWidth="1"/>
    <col min="3592" max="3592" width="77.875" style="271" customWidth="1"/>
    <col min="3593" max="3594" width="20" style="271" customWidth="1"/>
    <col min="3595" max="3595" width="1.625" style="271" customWidth="1"/>
    <col min="3596" max="3840" width="9" style="271"/>
    <col min="3841" max="3841" width="8.375" style="271" customWidth="1"/>
    <col min="3842" max="3842" width="1.625" style="271" customWidth="1"/>
    <col min="3843" max="3844" width="5" style="271" customWidth="1"/>
    <col min="3845" max="3845" width="11.625" style="271" customWidth="1"/>
    <col min="3846" max="3846" width="9.125" style="271" customWidth="1"/>
    <col min="3847" max="3847" width="5" style="271" customWidth="1"/>
    <col min="3848" max="3848" width="77.875" style="271" customWidth="1"/>
    <col min="3849" max="3850" width="20" style="271" customWidth="1"/>
    <col min="3851" max="3851" width="1.625" style="271" customWidth="1"/>
    <col min="3852" max="4096" width="9" style="271"/>
    <col min="4097" max="4097" width="8.375" style="271" customWidth="1"/>
    <col min="4098" max="4098" width="1.625" style="271" customWidth="1"/>
    <col min="4099" max="4100" width="5" style="271" customWidth="1"/>
    <col min="4101" max="4101" width="11.625" style="271" customWidth="1"/>
    <col min="4102" max="4102" width="9.125" style="271" customWidth="1"/>
    <col min="4103" max="4103" width="5" style="271" customWidth="1"/>
    <col min="4104" max="4104" width="77.875" style="271" customWidth="1"/>
    <col min="4105" max="4106" width="20" style="271" customWidth="1"/>
    <col min="4107" max="4107" width="1.625" style="271" customWidth="1"/>
    <col min="4108" max="4352" width="9" style="271"/>
    <col min="4353" max="4353" width="8.375" style="271" customWidth="1"/>
    <col min="4354" max="4354" width="1.625" style="271" customWidth="1"/>
    <col min="4355" max="4356" width="5" style="271" customWidth="1"/>
    <col min="4357" max="4357" width="11.625" style="271" customWidth="1"/>
    <col min="4358" max="4358" width="9.125" style="271" customWidth="1"/>
    <col min="4359" max="4359" width="5" style="271" customWidth="1"/>
    <col min="4360" max="4360" width="77.875" style="271" customWidth="1"/>
    <col min="4361" max="4362" width="20" style="271" customWidth="1"/>
    <col min="4363" max="4363" width="1.625" style="271" customWidth="1"/>
    <col min="4364" max="4608" width="9" style="271"/>
    <col min="4609" max="4609" width="8.375" style="271" customWidth="1"/>
    <col min="4610" max="4610" width="1.625" style="271" customWidth="1"/>
    <col min="4611" max="4612" width="5" style="271" customWidth="1"/>
    <col min="4613" max="4613" width="11.625" style="271" customWidth="1"/>
    <col min="4614" max="4614" width="9.125" style="271" customWidth="1"/>
    <col min="4615" max="4615" width="5" style="271" customWidth="1"/>
    <col min="4616" max="4616" width="77.875" style="271" customWidth="1"/>
    <col min="4617" max="4618" width="20" style="271" customWidth="1"/>
    <col min="4619" max="4619" width="1.625" style="271" customWidth="1"/>
    <col min="4620" max="4864" width="9" style="271"/>
    <col min="4865" max="4865" width="8.375" style="271" customWidth="1"/>
    <col min="4866" max="4866" width="1.625" style="271" customWidth="1"/>
    <col min="4867" max="4868" width="5" style="271" customWidth="1"/>
    <col min="4869" max="4869" width="11.625" style="271" customWidth="1"/>
    <col min="4870" max="4870" width="9.125" style="271" customWidth="1"/>
    <col min="4871" max="4871" width="5" style="271" customWidth="1"/>
    <col min="4872" max="4872" width="77.875" style="271" customWidth="1"/>
    <col min="4873" max="4874" width="20" style="271" customWidth="1"/>
    <col min="4875" max="4875" width="1.625" style="271" customWidth="1"/>
    <col min="4876" max="5120" width="9" style="271"/>
    <col min="5121" max="5121" width="8.375" style="271" customWidth="1"/>
    <col min="5122" max="5122" width="1.625" style="271" customWidth="1"/>
    <col min="5123" max="5124" width="5" style="271" customWidth="1"/>
    <col min="5125" max="5125" width="11.625" style="271" customWidth="1"/>
    <col min="5126" max="5126" width="9.125" style="271" customWidth="1"/>
    <col min="5127" max="5127" width="5" style="271" customWidth="1"/>
    <col min="5128" max="5128" width="77.875" style="271" customWidth="1"/>
    <col min="5129" max="5130" width="20" style="271" customWidth="1"/>
    <col min="5131" max="5131" width="1.625" style="271" customWidth="1"/>
    <col min="5132" max="5376" width="9" style="271"/>
    <col min="5377" max="5377" width="8.375" style="271" customWidth="1"/>
    <col min="5378" max="5378" width="1.625" style="271" customWidth="1"/>
    <col min="5379" max="5380" width="5" style="271" customWidth="1"/>
    <col min="5381" max="5381" width="11.625" style="271" customWidth="1"/>
    <col min="5382" max="5382" width="9.125" style="271" customWidth="1"/>
    <col min="5383" max="5383" width="5" style="271" customWidth="1"/>
    <col min="5384" max="5384" width="77.875" style="271" customWidth="1"/>
    <col min="5385" max="5386" width="20" style="271" customWidth="1"/>
    <col min="5387" max="5387" width="1.625" style="271" customWidth="1"/>
    <col min="5388" max="5632" width="9" style="271"/>
    <col min="5633" max="5633" width="8.375" style="271" customWidth="1"/>
    <col min="5634" max="5634" width="1.625" style="271" customWidth="1"/>
    <col min="5635" max="5636" width="5" style="271" customWidth="1"/>
    <col min="5637" max="5637" width="11.625" style="271" customWidth="1"/>
    <col min="5638" max="5638" width="9.125" style="271" customWidth="1"/>
    <col min="5639" max="5639" width="5" style="271" customWidth="1"/>
    <col min="5640" max="5640" width="77.875" style="271" customWidth="1"/>
    <col min="5641" max="5642" width="20" style="271" customWidth="1"/>
    <col min="5643" max="5643" width="1.625" style="271" customWidth="1"/>
    <col min="5644" max="5888" width="9" style="271"/>
    <col min="5889" max="5889" width="8.375" style="271" customWidth="1"/>
    <col min="5890" max="5890" width="1.625" style="271" customWidth="1"/>
    <col min="5891" max="5892" width="5" style="271" customWidth="1"/>
    <col min="5893" max="5893" width="11.625" style="271" customWidth="1"/>
    <col min="5894" max="5894" width="9.125" style="271" customWidth="1"/>
    <col min="5895" max="5895" width="5" style="271" customWidth="1"/>
    <col min="5896" max="5896" width="77.875" style="271" customWidth="1"/>
    <col min="5897" max="5898" width="20" style="271" customWidth="1"/>
    <col min="5899" max="5899" width="1.625" style="271" customWidth="1"/>
    <col min="5900" max="6144" width="9" style="271"/>
    <col min="6145" max="6145" width="8.375" style="271" customWidth="1"/>
    <col min="6146" max="6146" width="1.625" style="271" customWidth="1"/>
    <col min="6147" max="6148" width="5" style="271" customWidth="1"/>
    <col min="6149" max="6149" width="11.625" style="271" customWidth="1"/>
    <col min="6150" max="6150" width="9.125" style="271" customWidth="1"/>
    <col min="6151" max="6151" width="5" style="271" customWidth="1"/>
    <col min="6152" max="6152" width="77.875" style="271" customWidth="1"/>
    <col min="6153" max="6154" width="20" style="271" customWidth="1"/>
    <col min="6155" max="6155" width="1.625" style="271" customWidth="1"/>
    <col min="6156" max="6400" width="9" style="271"/>
    <col min="6401" max="6401" width="8.375" style="271" customWidth="1"/>
    <col min="6402" max="6402" width="1.625" style="271" customWidth="1"/>
    <col min="6403" max="6404" width="5" style="271" customWidth="1"/>
    <col min="6405" max="6405" width="11.625" style="271" customWidth="1"/>
    <col min="6406" max="6406" width="9.125" style="271" customWidth="1"/>
    <col min="6407" max="6407" width="5" style="271" customWidth="1"/>
    <col min="6408" max="6408" width="77.875" style="271" customWidth="1"/>
    <col min="6409" max="6410" width="20" style="271" customWidth="1"/>
    <col min="6411" max="6411" width="1.625" style="271" customWidth="1"/>
    <col min="6412" max="6656" width="9" style="271"/>
    <col min="6657" max="6657" width="8.375" style="271" customWidth="1"/>
    <col min="6658" max="6658" width="1.625" style="271" customWidth="1"/>
    <col min="6659" max="6660" width="5" style="271" customWidth="1"/>
    <col min="6661" max="6661" width="11.625" style="271" customWidth="1"/>
    <col min="6662" max="6662" width="9.125" style="271" customWidth="1"/>
    <col min="6663" max="6663" width="5" style="271" customWidth="1"/>
    <col min="6664" max="6664" width="77.875" style="271" customWidth="1"/>
    <col min="6665" max="6666" width="20" style="271" customWidth="1"/>
    <col min="6667" max="6667" width="1.625" style="271" customWidth="1"/>
    <col min="6668" max="6912" width="9" style="271"/>
    <col min="6913" max="6913" width="8.375" style="271" customWidth="1"/>
    <col min="6914" max="6914" width="1.625" style="271" customWidth="1"/>
    <col min="6915" max="6916" width="5" style="271" customWidth="1"/>
    <col min="6917" max="6917" width="11.625" style="271" customWidth="1"/>
    <col min="6918" max="6918" width="9.125" style="271" customWidth="1"/>
    <col min="6919" max="6919" width="5" style="271" customWidth="1"/>
    <col min="6920" max="6920" width="77.875" style="271" customWidth="1"/>
    <col min="6921" max="6922" width="20" style="271" customWidth="1"/>
    <col min="6923" max="6923" width="1.625" style="271" customWidth="1"/>
    <col min="6924" max="7168" width="9" style="271"/>
    <col min="7169" max="7169" width="8.375" style="271" customWidth="1"/>
    <col min="7170" max="7170" width="1.625" style="271" customWidth="1"/>
    <col min="7171" max="7172" width="5" style="271" customWidth="1"/>
    <col min="7173" max="7173" width="11.625" style="271" customWidth="1"/>
    <col min="7174" max="7174" width="9.125" style="271" customWidth="1"/>
    <col min="7175" max="7175" width="5" style="271" customWidth="1"/>
    <col min="7176" max="7176" width="77.875" style="271" customWidth="1"/>
    <col min="7177" max="7178" width="20" style="271" customWidth="1"/>
    <col min="7179" max="7179" width="1.625" style="271" customWidth="1"/>
    <col min="7180" max="7424" width="9" style="271"/>
    <col min="7425" max="7425" width="8.375" style="271" customWidth="1"/>
    <col min="7426" max="7426" width="1.625" style="271" customWidth="1"/>
    <col min="7427" max="7428" width="5" style="271" customWidth="1"/>
    <col min="7429" max="7429" width="11.625" style="271" customWidth="1"/>
    <col min="7430" max="7430" width="9.125" style="271" customWidth="1"/>
    <col min="7431" max="7431" width="5" style="271" customWidth="1"/>
    <col min="7432" max="7432" width="77.875" style="271" customWidth="1"/>
    <col min="7433" max="7434" width="20" style="271" customWidth="1"/>
    <col min="7435" max="7435" width="1.625" style="271" customWidth="1"/>
    <col min="7436" max="7680" width="9" style="271"/>
    <col min="7681" max="7681" width="8.375" style="271" customWidth="1"/>
    <col min="7682" max="7682" width="1.625" style="271" customWidth="1"/>
    <col min="7683" max="7684" width="5" style="271" customWidth="1"/>
    <col min="7685" max="7685" width="11.625" style="271" customWidth="1"/>
    <col min="7686" max="7686" width="9.125" style="271" customWidth="1"/>
    <col min="7687" max="7687" width="5" style="271" customWidth="1"/>
    <col min="7688" max="7688" width="77.875" style="271" customWidth="1"/>
    <col min="7689" max="7690" width="20" style="271" customWidth="1"/>
    <col min="7691" max="7691" width="1.625" style="271" customWidth="1"/>
    <col min="7692" max="7936" width="9" style="271"/>
    <col min="7937" max="7937" width="8.375" style="271" customWidth="1"/>
    <col min="7938" max="7938" width="1.625" style="271" customWidth="1"/>
    <col min="7939" max="7940" width="5" style="271" customWidth="1"/>
    <col min="7941" max="7941" width="11.625" style="271" customWidth="1"/>
    <col min="7942" max="7942" width="9.125" style="271" customWidth="1"/>
    <col min="7943" max="7943" width="5" style="271" customWidth="1"/>
    <col min="7944" max="7944" width="77.875" style="271" customWidth="1"/>
    <col min="7945" max="7946" width="20" style="271" customWidth="1"/>
    <col min="7947" max="7947" width="1.625" style="271" customWidth="1"/>
    <col min="7948" max="8192" width="9" style="271"/>
    <col min="8193" max="8193" width="8.375" style="271" customWidth="1"/>
    <col min="8194" max="8194" width="1.625" style="271" customWidth="1"/>
    <col min="8195" max="8196" width="5" style="271" customWidth="1"/>
    <col min="8197" max="8197" width="11.625" style="271" customWidth="1"/>
    <col min="8198" max="8198" width="9.125" style="271" customWidth="1"/>
    <col min="8199" max="8199" width="5" style="271" customWidth="1"/>
    <col min="8200" max="8200" width="77.875" style="271" customWidth="1"/>
    <col min="8201" max="8202" width="20" style="271" customWidth="1"/>
    <col min="8203" max="8203" width="1.625" style="271" customWidth="1"/>
    <col min="8204" max="8448" width="9" style="271"/>
    <col min="8449" max="8449" width="8.375" style="271" customWidth="1"/>
    <col min="8450" max="8450" width="1.625" style="271" customWidth="1"/>
    <col min="8451" max="8452" width="5" style="271" customWidth="1"/>
    <col min="8453" max="8453" width="11.625" style="271" customWidth="1"/>
    <col min="8454" max="8454" width="9.125" style="271" customWidth="1"/>
    <col min="8455" max="8455" width="5" style="271" customWidth="1"/>
    <col min="8456" max="8456" width="77.875" style="271" customWidth="1"/>
    <col min="8457" max="8458" width="20" style="271" customWidth="1"/>
    <col min="8459" max="8459" width="1.625" style="271" customWidth="1"/>
    <col min="8460" max="8704" width="9" style="271"/>
    <col min="8705" max="8705" width="8.375" style="271" customWidth="1"/>
    <col min="8706" max="8706" width="1.625" style="271" customWidth="1"/>
    <col min="8707" max="8708" width="5" style="271" customWidth="1"/>
    <col min="8709" max="8709" width="11.625" style="271" customWidth="1"/>
    <col min="8710" max="8710" width="9.125" style="271" customWidth="1"/>
    <col min="8711" max="8711" width="5" style="271" customWidth="1"/>
    <col min="8712" max="8712" width="77.875" style="271" customWidth="1"/>
    <col min="8713" max="8714" width="20" style="271" customWidth="1"/>
    <col min="8715" max="8715" width="1.625" style="271" customWidth="1"/>
    <col min="8716" max="8960" width="9" style="271"/>
    <col min="8961" max="8961" width="8.375" style="271" customWidth="1"/>
    <col min="8962" max="8962" width="1.625" style="271" customWidth="1"/>
    <col min="8963" max="8964" width="5" style="271" customWidth="1"/>
    <col min="8965" max="8965" width="11.625" style="271" customWidth="1"/>
    <col min="8966" max="8966" width="9.125" style="271" customWidth="1"/>
    <col min="8967" max="8967" width="5" style="271" customWidth="1"/>
    <col min="8968" max="8968" width="77.875" style="271" customWidth="1"/>
    <col min="8969" max="8970" width="20" style="271" customWidth="1"/>
    <col min="8971" max="8971" width="1.625" style="271" customWidth="1"/>
    <col min="8972" max="9216" width="9" style="271"/>
    <col min="9217" max="9217" width="8.375" style="271" customWidth="1"/>
    <col min="9218" max="9218" width="1.625" style="271" customWidth="1"/>
    <col min="9219" max="9220" width="5" style="271" customWidth="1"/>
    <col min="9221" max="9221" width="11.625" style="271" customWidth="1"/>
    <col min="9222" max="9222" width="9.125" style="271" customWidth="1"/>
    <col min="9223" max="9223" width="5" style="271" customWidth="1"/>
    <col min="9224" max="9224" width="77.875" style="271" customWidth="1"/>
    <col min="9225" max="9226" width="20" style="271" customWidth="1"/>
    <col min="9227" max="9227" width="1.625" style="271" customWidth="1"/>
    <col min="9228" max="9472" width="9" style="271"/>
    <col min="9473" max="9473" width="8.375" style="271" customWidth="1"/>
    <col min="9474" max="9474" width="1.625" style="271" customWidth="1"/>
    <col min="9475" max="9476" width="5" style="271" customWidth="1"/>
    <col min="9477" max="9477" width="11.625" style="271" customWidth="1"/>
    <col min="9478" max="9478" width="9.125" style="271" customWidth="1"/>
    <col min="9479" max="9479" width="5" style="271" customWidth="1"/>
    <col min="9480" max="9480" width="77.875" style="271" customWidth="1"/>
    <col min="9481" max="9482" width="20" style="271" customWidth="1"/>
    <col min="9483" max="9483" width="1.625" style="271" customWidth="1"/>
    <col min="9484" max="9728" width="9" style="271"/>
    <col min="9729" max="9729" width="8.375" style="271" customWidth="1"/>
    <col min="9730" max="9730" width="1.625" style="271" customWidth="1"/>
    <col min="9731" max="9732" width="5" style="271" customWidth="1"/>
    <col min="9733" max="9733" width="11.625" style="271" customWidth="1"/>
    <col min="9734" max="9734" width="9.125" style="271" customWidth="1"/>
    <col min="9735" max="9735" width="5" style="271" customWidth="1"/>
    <col min="9736" max="9736" width="77.875" style="271" customWidth="1"/>
    <col min="9737" max="9738" width="20" style="271" customWidth="1"/>
    <col min="9739" max="9739" width="1.625" style="271" customWidth="1"/>
    <col min="9740" max="9984" width="9" style="271"/>
    <col min="9985" max="9985" width="8.375" style="271" customWidth="1"/>
    <col min="9986" max="9986" width="1.625" style="271" customWidth="1"/>
    <col min="9987" max="9988" width="5" style="271" customWidth="1"/>
    <col min="9989" max="9989" width="11.625" style="271" customWidth="1"/>
    <col min="9990" max="9990" width="9.125" style="271" customWidth="1"/>
    <col min="9991" max="9991" width="5" style="271" customWidth="1"/>
    <col min="9992" max="9992" width="77.875" style="271" customWidth="1"/>
    <col min="9993" max="9994" width="20" style="271" customWidth="1"/>
    <col min="9995" max="9995" width="1.625" style="271" customWidth="1"/>
    <col min="9996" max="10240" width="9" style="271"/>
    <col min="10241" max="10241" width="8.375" style="271" customWidth="1"/>
    <col min="10242" max="10242" width="1.625" style="271" customWidth="1"/>
    <col min="10243" max="10244" width="5" style="271" customWidth="1"/>
    <col min="10245" max="10245" width="11.625" style="271" customWidth="1"/>
    <col min="10246" max="10246" width="9.125" style="271" customWidth="1"/>
    <col min="10247" max="10247" width="5" style="271" customWidth="1"/>
    <col min="10248" max="10248" width="77.875" style="271" customWidth="1"/>
    <col min="10249" max="10250" width="20" style="271" customWidth="1"/>
    <col min="10251" max="10251" width="1.625" style="271" customWidth="1"/>
    <col min="10252" max="10496" width="9" style="271"/>
    <col min="10497" max="10497" width="8.375" style="271" customWidth="1"/>
    <col min="10498" max="10498" width="1.625" style="271" customWidth="1"/>
    <col min="10499" max="10500" width="5" style="271" customWidth="1"/>
    <col min="10501" max="10501" width="11.625" style="271" customWidth="1"/>
    <col min="10502" max="10502" width="9.125" style="271" customWidth="1"/>
    <col min="10503" max="10503" width="5" style="271" customWidth="1"/>
    <col min="10504" max="10504" width="77.875" style="271" customWidth="1"/>
    <col min="10505" max="10506" width="20" style="271" customWidth="1"/>
    <col min="10507" max="10507" width="1.625" style="271" customWidth="1"/>
    <col min="10508" max="10752" width="9" style="271"/>
    <col min="10753" max="10753" width="8.375" style="271" customWidth="1"/>
    <col min="10754" max="10754" width="1.625" style="271" customWidth="1"/>
    <col min="10755" max="10756" width="5" style="271" customWidth="1"/>
    <col min="10757" max="10757" width="11.625" style="271" customWidth="1"/>
    <col min="10758" max="10758" width="9.125" style="271" customWidth="1"/>
    <col min="10759" max="10759" width="5" style="271" customWidth="1"/>
    <col min="10760" max="10760" width="77.875" style="271" customWidth="1"/>
    <col min="10761" max="10762" width="20" style="271" customWidth="1"/>
    <col min="10763" max="10763" width="1.625" style="271" customWidth="1"/>
    <col min="10764" max="11008" width="9" style="271"/>
    <col min="11009" max="11009" width="8.375" style="271" customWidth="1"/>
    <col min="11010" max="11010" width="1.625" style="271" customWidth="1"/>
    <col min="11011" max="11012" width="5" style="271" customWidth="1"/>
    <col min="11013" max="11013" width="11.625" style="271" customWidth="1"/>
    <col min="11014" max="11014" width="9.125" style="271" customWidth="1"/>
    <col min="11015" max="11015" width="5" style="271" customWidth="1"/>
    <col min="11016" max="11016" width="77.875" style="271" customWidth="1"/>
    <col min="11017" max="11018" width="20" style="271" customWidth="1"/>
    <col min="11019" max="11019" width="1.625" style="271" customWidth="1"/>
    <col min="11020" max="11264" width="9" style="271"/>
    <col min="11265" max="11265" width="8.375" style="271" customWidth="1"/>
    <col min="11266" max="11266" width="1.625" style="271" customWidth="1"/>
    <col min="11267" max="11268" width="5" style="271" customWidth="1"/>
    <col min="11269" max="11269" width="11.625" style="271" customWidth="1"/>
    <col min="11270" max="11270" width="9.125" style="271" customWidth="1"/>
    <col min="11271" max="11271" width="5" style="271" customWidth="1"/>
    <col min="11272" max="11272" width="77.875" style="271" customWidth="1"/>
    <col min="11273" max="11274" width="20" style="271" customWidth="1"/>
    <col min="11275" max="11275" width="1.625" style="271" customWidth="1"/>
    <col min="11276" max="11520" width="9" style="271"/>
    <col min="11521" max="11521" width="8.375" style="271" customWidth="1"/>
    <col min="11522" max="11522" width="1.625" style="271" customWidth="1"/>
    <col min="11523" max="11524" width="5" style="271" customWidth="1"/>
    <col min="11525" max="11525" width="11.625" style="271" customWidth="1"/>
    <col min="11526" max="11526" width="9.125" style="271" customWidth="1"/>
    <col min="11527" max="11527" width="5" style="271" customWidth="1"/>
    <col min="11528" max="11528" width="77.875" style="271" customWidth="1"/>
    <col min="11529" max="11530" width="20" style="271" customWidth="1"/>
    <col min="11531" max="11531" width="1.625" style="271" customWidth="1"/>
    <col min="11532" max="11776" width="9" style="271"/>
    <col min="11777" max="11777" width="8.375" style="271" customWidth="1"/>
    <col min="11778" max="11778" width="1.625" style="271" customWidth="1"/>
    <col min="11779" max="11780" width="5" style="271" customWidth="1"/>
    <col min="11781" max="11781" width="11.625" style="271" customWidth="1"/>
    <col min="11782" max="11782" width="9.125" style="271" customWidth="1"/>
    <col min="11783" max="11783" width="5" style="271" customWidth="1"/>
    <col min="11784" max="11784" width="77.875" style="271" customWidth="1"/>
    <col min="11785" max="11786" width="20" style="271" customWidth="1"/>
    <col min="11787" max="11787" width="1.625" style="271" customWidth="1"/>
    <col min="11788" max="12032" width="9" style="271"/>
    <col min="12033" max="12033" width="8.375" style="271" customWidth="1"/>
    <col min="12034" max="12034" width="1.625" style="271" customWidth="1"/>
    <col min="12035" max="12036" width="5" style="271" customWidth="1"/>
    <col min="12037" max="12037" width="11.625" style="271" customWidth="1"/>
    <col min="12038" max="12038" width="9.125" style="271" customWidth="1"/>
    <col min="12039" max="12039" width="5" style="271" customWidth="1"/>
    <col min="12040" max="12040" width="77.875" style="271" customWidth="1"/>
    <col min="12041" max="12042" width="20" style="271" customWidth="1"/>
    <col min="12043" max="12043" width="1.625" style="271" customWidth="1"/>
    <col min="12044" max="12288" width="9" style="271"/>
    <col min="12289" max="12289" width="8.375" style="271" customWidth="1"/>
    <col min="12290" max="12290" width="1.625" style="271" customWidth="1"/>
    <col min="12291" max="12292" width="5" style="271" customWidth="1"/>
    <col min="12293" max="12293" width="11.625" style="271" customWidth="1"/>
    <col min="12294" max="12294" width="9.125" style="271" customWidth="1"/>
    <col min="12295" max="12295" width="5" style="271" customWidth="1"/>
    <col min="12296" max="12296" width="77.875" style="271" customWidth="1"/>
    <col min="12297" max="12298" width="20" style="271" customWidth="1"/>
    <col min="12299" max="12299" width="1.625" style="271" customWidth="1"/>
    <col min="12300" max="12544" width="9" style="271"/>
    <col min="12545" max="12545" width="8.375" style="271" customWidth="1"/>
    <col min="12546" max="12546" width="1.625" style="271" customWidth="1"/>
    <col min="12547" max="12548" width="5" style="271" customWidth="1"/>
    <col min="12549" max="12549" width="11.625" style="271" customWidth="1"/>
    <col min="12550" max="12550" width="9.125" style="271" customWidth="1"/>
    <col min="12551" max="12551" width="5" style="271" customWidth="1"/>
    <col min="12552" max="12552" width="77.875" style="271" customWidth="1"/>
    <col min="12553" max="12554" width="20" style="271" customWidth="1"/>
    <col min="12555" max="12555" width="1.625" style="271" customWidth="1"/>
    <col min="12556" max="12800" width="9" style="271"/>
    <col min="12801" max="12801" width="8.375" style="271" customWidth="1"/>
    <col min="12802" max="12802" width="1.625" style="271" customWidth="1"/>
    <col min="12803" max="12804" width="5" style="271" customWidth="1"/>
    <col min="12805" max="12805" width="11.625" style="271" customWidth="1"/>
    <col min="12806" max="12806" width="9.125" style="271" customWidth="1"/>
    <col min="12807" max="12807" width="5" style="271" customWidth="1"/>
    <col min="12808" max="12808" width="77.875" style="271" customWidth="1"/>
    <col min="12809" max="12810" width="20" style="271" customWidth="1"/>
    <col min="12811" max="12811" width="1.625" style="271" customWidth="1"/>
    <col min="12812" max="13056" width="9" style="271"/>
    <col min="13057" max="13057" width="8.375" style="271" customWidth="1"/>
    <col min="13058" max="13058" width="1.625" style="271" customWidth="1"/>
    <col min="13059" max="13060" width="5" style="271" customWidth="1"/>
    <col min="13061" max="13061" width="11.625" style="271" customWidth="1"/>
    <col min="13062" max="13062" width="9.125" style="271" customWidth="1"/>
    <col min="13063" max="13063" width="5" style="271" customWidth="1"/>
    <col min="13064" max="13064" width="77.875" style="271" customWidth="1"/>
    <col min="13065" max="13066" width="20" style="271" customWidth="1"/>
    <col min="13067" max="13067" width="1.625" style="271" customWidth="1"/>
    <col min="13068" max="13312" width="9" style="271"/>
    <col min="13313" max="13313" width="8.375" style="271" customWidth="1"/>
    <col min="13314" max="13314" width="1.625" style="271" customWidth="1"/>
    <col min="13315" max="13316" width="5" style="271" customWidth="1"/>
    <col min="13317" max="13317" width="11.625" style="271" customWidth="1"/>
    <col min="13318" max="13318" width="9.125" style="271" customWidth="1"/>
    <col min="13319" max="13319" width="5" style="271" customWidth="1"/>
    <col min="13320" max="13320" width="77.875" style="271" customWidth="1"/>
    <col min="13321" max="13322" width="20" style="271" customWidth="1"/>
    <col min="13323" max="13323" width="1.625" style="271" customWidth="1"/>
    <col min="13324" max="13568" width="9" style="271"/>
    <col min="13569" max="13569" width="8.375" style="271" customWidth="1"/>
    <col min="13570" max="13570" width="1.625" style="271" customWidth="1"/>
    <col min="13571" max="13572" width="5" style="271" customWidth="1"/>
    <col min="13573" max="13573" width="11.625" style="271" customWidth="1"/>
    <col min="13574" max="13574" width="9.125" style="271" customWidth="1"/>
    <col min="13575" max="13575" width="5" style="271" customWidth="1"/>
    <col min="13576" max="13576" width="77.875" style="271" customWidth="1"/>
    <col min="13577" max="13578" width="20" style="271" customWidth="1"/>
    <col min="13579" max="13579" width="1.625" style="271" customWidth="1"/>
    <col min="13580" max="13824" width="9" style="271"/>
    <col min="13825" max="13825" width="8.375" style="271" customWidth="1"/>
    <col min="13826" max="13826" width="1.625" style="271" customWidth="1"/>
    <col min="13827" max="13828" width="5" style="271" customWidth="1"/>
    <col min="13829" max="13829" width="11.625" style="271" customWidth="1"/>
    <col min="13830" max="13830" width="9.125" style="271" customWidth="1"/>
    <col min="13831" max="13831" width="5" style="271" customWidth="1"/>
    <col min="13832" max="13832" width="77.875" style="271" customWidth="1"/>
    <col min="13833" max="13834" width="20" style="271" customWidth="1"/>
    <col min="13835" max="13835" width="1.625" style="271" customWidth="1"/>
    <col min="13836" max="14080" width="9" style="271"/>
    <col min="14081" max="14081" width="8.375" style="271" customWidth="1"/>
    <col min="14082" max="14082" width="1.625" style="271" customWidth="1"/>
    <col min="14083" max="14084" width="5" style="271" customWidth="1"/>
    <col min="14085" max="14085" width="11.625" style="271" customWidth="1"/>
    <col min="14086" max="14086" width="9.125" style="271" customWidth="1"/>
    <col min="14087" max="14087" width="5" style="271" customWidth="1"/>
    <col min="14088" max="14088" width="77.875" style="271" customWidth="1"/>
    <col min="14089" max="14090" width="20" style="271" customWidth="1"/>
    <col min="14091" max="14091" width="1.625" style="271" customWidth="1"/>
    <col min="14092" max="14336" width="9" style="271"/>
    <col min="14337" max="14337" width="8.375" style="271" customWidth="1"/>
    <col min="14338" max="14338" width="1.625" style="271" customWidth="1"/>
    <col min="14339" max="14340" width="5" style="271" customWidth="1"/>
    <col min="14341" max="14341" width="11.625" style="271" customWidth="1"/>
    <col min="14342" max="14342" width="9.125" style="271" customWidth="1"/>
    <col min="14343" max="14343" width="5" style="271" customWidth="1"/>
    <col min="14344" max="14344" width="77.875" style="271" customWidth="1"/>
    <col min="14345" max="14346" width="20" style="271" customWidth="1"/>
    <col min="14347" max="14347" width="1.625" style="271" customWidth="1"/>
    <col min="14348" max="14592" width="9" style="271"/>
    <col min="14593" max="14593" width="8.375" style="271" customWidth="1"/>
    <col min="14594" max="14594" width="1.625" style="271" customWidth="1"/>
    <col min="14595" max="14596" width="5" style="271" customWidth="1"/>
    <col min="14597" max="14597" width="11.625" style="271" customWidth="1"/>
    <col min="14598" max="14598" width="9.125" style="271" customWidth="1"/>
    <col min="14599" max="14599" width="5" style="271" customWidth="1"/>
    <col min="14600" max="14600" width="77.875" style="271" customWidth="1"/>
    <col min="14601" max="14602" width="20" style="271" customWidth="1"/>
    <col min="14603" max="14603" width="1.625" style="271" customWidth="1"/>
    <col min="14604" max="14848" width="9" style="271"/>
    <col min="14849" max="14849" width="8.375" style="271" customWidth="1"/>
    <col min="14850" max="14850" width="1.625" style="271" customWidth="1"/>
    <col min="14851" max="14852" width="5" style="271" customWidth="1"/>
    <col min="14853" max="14853" width="11.625" style="271" customWidth="1"/>
    <col min="14854" max="14854" width="9.125" style="271" customWidth="1"/>
    <col min="14855" max="14855" width="5" style="271" customWidth="1"/>
    <col min="14856" max="14856" width="77.875" style="271" customWidth="1"/>
    <col min="14857" max="14858" width="20" style="271" customWidth="1"/>
    <col min="14859" max="14859" width="1.625" style="271" customWidth="1"/>
    <col min="14860" max="15104" width="9" style="271"/>
    <col min="15105" max="15105" width="8.375" style="271" customWidth="1"/>
    <col min="15106" max="15106" width="1.625" style="271" customWidth="1"/>
    <col min="15107" max="15108" width="5" style="271" customWidth="1"/>
    <col min="15109" max="15109" width="11.625" style="271" customWidth="1"/>
    <col min="15110" max="15110" width="9.125" style="271" customWidth="1"/>
    <col min="15111" max="15111" width="5" style="271" customWidth="1"/>
    <col min="15112" max="15112" width="77.875" style="271" customWidth="1"/>
    <col min="15113" max="15114" width="20" style="271" customWidth="1"/>
    <col min="15115" max="15115" width="1.625" style="271" customWidth="1"/>
    <col min="15116" max="15360" width="9" style="271"/>
    <col min="15361" max="15361" width="8.375" style="271" customWidth="1"/>
    <col min="15362" max="15362" width="1.625" style="271" customWidth="1"/>
    <col min="15363" max="15364" width="5" style="271" customWidth="1"/>
    <col min="15365" max="15365" width="11.625" style="271" customWidth="1"/>
    <col min="15366" max="15366" width="9.125" style="271" customWidth="1"/>
    <col min="15367" max="15367" width="5" style="271" customWidth="1"/>
    <col min="15368" max="15368" width="77.875" style="271" customWidth="1"/>
    <col min="15369" max="15370" width="20" style="271" customWidth="1"/>
    <col min="15371" max="15371" width="1.625" style="271" customWidth="1"/>
    <col min="15372" max="15616" width="9" style="271"/>
    <col min="15617" max="15617" width="8.375" style="271" customWidth="1"/>
    <col min="15618" max="15618" width="1.625" style="271" customWidth="1"/>
    <col min="15619" max="15620" width="5" style="271" customWidth="1"/>
    <col min="15621" max="15621" width="11.625" style="271" customWidth="1"/>
    <col min="15622" max="15622" width="9.125" style="271" customWidth="1"/>
    <col min="15623" max="15623" width="5" style="271" customWidth="1"/>
    <col min="15624" max="15624" width="77.875" style="271" customWidth="1"/>
    <col min="15625" max="15626" width="20" style="271" customWidth="1"/>
    <col min="15627" max="15627" width="1.625" style="271" customWidth="1"/>
    <col min="15628" max="15872" width="9" style="271"/>
    <col min="15873" max="15873" width="8.375" style="271" customWidth="1"/>
    <col min="15874" max="15874" width="1.625" style="271" customWidth="1"/>
    <col min="15875" max="15876" width="5" style="271" customWidth="1"/>
    <col min="15877" max="15877" width="11.625" style="271" customWidth="1"/>
    <col min="15878" max="15878" width="9.125" style="271" customWidth="1"/>
    <col min="15879" max="15879" width="5" style="271" customWidth="1"/>
    <col min="15880" max="15880" width="77.875" style="271" customWidth="1"/>
    <col min="15881" max="15882" width="20" style="271" customWidth="1"/>
    <col min="15883" max="15883" width="1.625" style="271" customWidth="1"/>
    <col min="15884" max="16128" width="9" style="271"/>
    <col min="16129" max="16129" width="8.375" style="271" customWidth="1"/>
    <col min="16130" max="16130" width="1.625" style="271" customWidth="1"/>
    <col min="16131" max="16132" width="5" style="271" customWidth="1"/>
    <col min="16133" max="16133" width="11.625" style="271" customWidth="1"/>
    <col min="16134" max="16134" width="9.125" style="271" customWidth="1"/>
    <col min="16135" max="16135" width="5" style="271" customWidth="1"/>
    <col min="16136" max="16136" width="77.875" style="271" customWidth="1"/>
    <col min="16137" max="16138" width="20" style="271" customWidth="1"/>
    <col min="16139" max="16139" width="1.625" style="271" customWidth="1"/>
    <col min="16140" max="16384" width="9" style="271"/>
  </cols>
  <sheetData>
    <row r="1" spans="2:11" ht="37.5" customHeight="1" x14ac:dyDescent="0.35"/>
    <row r="2" spans="2:11" ht="7.5" customHeight="1" x14ac:dyDescent="0.35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pans="2:11" s="278" customFormat="1" ht="45" customHeight="1" x14ac:dyDescent="0.35">
      <c r="B3" s="275"/>
      <c r="C3" s="276" t="s">
        <v>816</v>
      </c>
      <c r="D3" s="276"/>
      <c r="E3" s="276"/>
      <c r="F3" s="276"/>
      <c r="G3" s="276"/>
      <c r="H3" s="276"/>
      <c r="I3" s="276"/>
      <c r="J3" s="276"/>
      <c r="K3" s="277"/>
    </row>
    <row r="4" spans="2:11" ht="25.5" customHeight="1" x14ac:dyDescent="0.35">
      <c r="B4" s="279"/>
      <c r="C4" s="280" t="s">
        <v>817</v>
      </c>
      <c r="D4" s="280"/>
      <c r="E4" s="280"/>
      <c r="F4" s="280"/>
      <c r="G4" s="280"/>
      <c r="H4" s="280"/>
      <c r="I4" s="280"/>
      <c r="J4" s="280"/>
      <c r="K4" s="281"/>
    </row>
    <row r="5" spans="2:11" ht="5.25" customHeight="1" x14ac:dyDescent="0.35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pans="2:11" ht="15" customHeight="1" x14ac:dyDescent="0.35">
      <c r="B6" s="279"/>
      <c r="C6" s="283" t="s">
        <v>818</v>
      </c>
      <c r="D6" s="283"/>
      <c r="E6" s="283"/>
      <c r="F6" s="283"/>
      <c r="G6" s="283"/>
      <c r="H6" s="283"/>
      <c r="I6" s="283"/>
      <c r="J6" s="283"/>
      <c r="K6" s="281"/>
    </row>
    <row r="7" spans="2:11" ht="15" customHeight="1" x14ac:dyDescent="0.35">
      <c r="B7" s="284"/>
      <c r="C7" s="283" t="s">
        <v>819</v>
      </c>
      <c r="D7" s="283"/>
      <c r="E7" s="283"/>
      <c r="F7" s="283"/>
      <c r="G7" s="283"/>
      <c r="H7" s="283"/>
      <c r="I7" s="283"/>
      <c r="J7" s="283"/>
      <c r="K7" s="281"/>
    </row>
    <row r="8" spans="2:11" ht="12.75" customHeight="1" x14ac:dyDescent="0.35">
      <c r="B8" s="284"/>
      <c r="C8" s="285"/>
      <c r="D8" s="285"/>
      <c r="E8" s="285"/>
      <c r="F8" s="285"/>
      <c r="G8" s="285"/>
      <c r="H8" s="285"/>
      <c r="I8" s="285"/>
      <c r="J8" s="285"/>
      <c r="K8" s="281"/>
    </row>
    <row r="9" spans="2:11" ht="15" customHeight="1" x14ac:dyDescent="0.35">
      <c r="B9" s="284"/>
      <c r="C9" s="283" t="s">
        <v>820</v>
      </c>
      <c r="D9" s="283"/>
      <c r="E9" s="283"/>
      <c r="F9" s="283"/>
      <c r="G9" s="283"/>
      <c r="H9" s="283"/>
      <c r="I9" s="283"/>
      <c r="J9" s="283"/>
      <c r="K9" s="281"/>
    </row>
    <row r="10" spans="2:11" ht="15" customHeight="1" x14ac:dyDescent="0.35">
      <c r="B10" s="284"/>
      <c r="C10" s="285"/>
      <c r="D10" s="283" t="s">
        <v>821</v>
      </c>
      <c r="E10" s="283"/>
      <c r="F10" s="283"/>
      <c r="G10" s="283"/>
      <c r="H10" s="283"/>
      <c r="I10" s="283"/>
      <c r="J10" s="283"/>
      <c r="K10" s="281"/>
    </row>
    <row r="11" spans="2:11" ht="15" customHeight="1" x14ac:dyDescent="0.35">
      <c r="B11" s="284"/>
      <c r="C11" s="286"/>
      <c r="D11" s="283" t="s">
        <v>822</v>
      </c>
      <c r="E11" s="283"/>
      <c r="F11" s="283"/>
      <c r="G11" s="283"/>
      <c r="H11" s="283"/>
      <c r="I11" s="283"/>
      <c r="J11" s="283"/>
      <c r="K11" s="281"/>
    </row>
    <row r="12" spans="2:11" ht="12.75" customHeight="1" x14ac:dyDescent="0.35">
      <c r="B12" s="284"/>
      <c r="C12" s="286"/>
      <c r="D12" s="286"/>
      <c r="E12" s="286"/>
      <c r="F12" s="286"/>
      <c r="G12" s="286"/>
      <c r="H12" s="286"/>
      <c r="I12" s="286"/>
      <c r="J12" s="286"/>
      <c r="K12" s="281"/>
    </row>
    <row r="13" spans="2:11" ht="15" customHeight="1" x14ac:dyDescent="0.35">
      <c r="B13" s="284"/>
      <c r="C13" s="286"/>
      <c r="D13" s="283" t="s">
        <v>823</v>
      </c>
      <c r="E13" s="283"/>
      <c r="F13" s="283"/>
      <c r="G13" s="283"/>
      <c r="H13" s="283"/>
      <c r="I13" s="283"/>
      <c r="J13" s="283"/>
      <c r="K13" s="281"/>
    </row>
    <row r="14" spans="2:11" ht="15" customHeight="1" x14ac:dyDescent="0.35">
      <c r="B14" s="284"/>
      <c r="C14" s="286"/>
      <c r="D14" s="283" t="s">
        <v>824</v>
      </c>
      <c r="E14" s="283"/>
      <c r="F14" s="283"/>
      <c r="G14" s="283"/>
      <c r="H14" s="283"/>
      <c r="I14" s="283"/>
      <c r="J14" s="283"/>
      <c r="K14" s="281"/>
    </row>
    <row r="15" spans="2:11" ht="15" customHeight="1" x14ac:dyDescent="0.35">
      <c r="B15" s="284"/>
      <c r="C15" s="286"/>
      <c r="D15" s="283" t="s">
        <v>825</v>
      </c>
      <c r="E15" s="283"/>
      <c r="F15" s="283"/>
      <c r="G15" s="283"/>
      <c r="H15" s="283"/>
      <c r="I15" s="283"/>
      <c r="J15" s="283"/>
      <c r="K15" s="281"/>
    </row>
    <row r="16" spans="2:11" ht="15" customHeight="1" x14ac:dyDescent="0.35">
      <c r="B16" s="284"/>
      <c r="C16" s="286"/>
      <c r="D16" s="286"/>
      <c r="E16" s="287" t="s">
        <v>77</v>
      </c>
      <c r="F16" s="283" t="s">
        <v>826</v>
      </c>
      <c r="G16" s="283"/>
      <c r="H16" s="283"/>
      <c r="I16" s="283"/>
      <c r="J16" s="283"/>
      <c r="K16" s="281"/>
    </row>
    <row r="17" spans="2:11" ht="15" customHeight="1" x14ac:dyDescent="0.35">
      <c r="B17" s="284"/>
      <c r="C17" s="286"/>
      <c r="D17" s="286"/>
      <c r="E17" s="287" t="s">
        <v>827</v>
      </c>
      <c r="F17" s="283" t="s">
        <v>828</v>
      </c>
      <c r="G17" s="283"/>
      <c r="H17" s="283"/>
      <c r="I17" s="283"/>
      <c r="J17" s="283"/>
      <c r="K17" s="281"/>
    </row>
    <row r="18" spans="2:11" ht="15" customHeight="1" x14ac:dyDescent="0.35">
      <c r="B18" s="284"/>
      <c r="C18" s="286"/>
      <c r="D18" s="286"/>
      <c r="E18" s="287" t="s">
        <v>829</v>
      </c>
      <c r="F18" s="283" t="s">
        <v>830</v>
      </c>
      <c r="G18" s="283"/>
      <c r="H18" s="283"/>
      <c r="I18" s="283"/>
      <c r="J18" s="283"/>
      <c r="K18" s="281"/>
    </row>
    <row r="19" spans="2:11" ht="15" customHeight="1" x14ac:dyDescent="0.35">
      <c r="B19" s="284"/>
      <c r="C19" s="286"/>
      <c r="D19" s="286"/>
      <c r="E19" s="287" t="s">
        <v>831</v>
      </c>
      <c r="F19" s="283" t="s">
        <v>832</v>
      </c>
      <c r="G19" s="283"/>
      <c r="H19" s="283"/>
      <c r="I19" s="283"/>
      <c r="J19" s="283"/>
      <c r="K19" s="281"/>
    </row>
    <row r="20" spans="2:11" ht="15" customHeight="1" x14ac:dyDescent="0.35">
      <c r="B20" s="284"/>
      <c r="C20" s="286"/>
      <c r="D20" s="286"/>
      <c r="E20" s="287" t="s">
        <v>833</v>
      </c>
      <c r="F20" s="283" t="s">
        <v>834</v>
      </c>
      <c r="G20" s="283"/>
      <c r="H20" s="283"/>
      <c r="I20" s="283"/>
      <c r="J20" s="283"/>
      <c r="K20" s="281"/>
    </row>
    <row r="21" spans="2:11" ht="15" customHeight="1" x14ac:dyDescent="0.35">
      <c r="B21" s="284"/>
      <c r="C21" s="286"/>
      <c r="D21" s="286"/>
      <c r="E21" s="287" t="s">
        <v>835</v>
      </c>
      <c r="F21" s="283" t="s">
        <v>836</v>
      </c>
      <c r="G21" s="283"/>
      <c r="H21" s="283"/>
      <c r="I21" s="283"/>
      <c r="J21" s="283"/>
      <c r="K21" s="281"/>
    </row>
    <row r="22" spans="2:11" ht="12.75" customHeight="1" x14ac:dyDescent="0.35">
      <c r="B22" s="284"/>
      <c r="C22" s="286"/>
      <c r="D22" s="286"/>
      <c r="E22" s="286"/>
      <c r="F22" s="286"/>
      <c r="G22" s="286"/>
      <c r="H22" s="286"/>
      <c r="I22" s="286"/>
      <c r="J22" s="286"/>
      <c r="K22" s="281"/>
    </row>
    <row r="23" spans="2:11" ht="15" customHeight="1" x14ac:dyDescent="0.35">
      <c r="B23" s="284"/>
      <c r="C23" s="283" t="s">
        <v>837</v>
      </c>
      <c r="D23" s="283"/>
      <c r="E23" s="283"/>
      <c r="F23" s="283"/>
      <c r="G23" s="283"/>
      <c r="H23" s="283"/>
      <c r="I23" s="283"/>
      <c r="J23" s="283"/>
      <c r="K23" s="281"/>
    </row>
    <row r="24" spans="2:11" ht="15" customHeight="1" x14ac:dyDescent="0.35">
      <c r="B24" s="284"/>
      <c r="C24" s="283" t="s">
        <v>838</v>
      </c>
      <c r="D24" s="283"/>
      <c r="E24" s="283"/>
      <c r="F24" s="283"/>
      <c r="G24" s="283"/>
      <c r="H24" s="283"/>
      <c r="I24" s="283"/>
      <c r="J24" s="283"/>
      <c r="K24" s="281"/>
    </row>
    <row r="25" spans="2:11" ht="15" customHeight="1" x14ac:dyDescent="0.35">
      <c r="B25" s="284"/>
      <c r="C25" s="285"/>
      <c r="D25" s="283" t="s">
        <v>839</v>
      </c>
      <c r="E25" s="283"/>
      <c r="F25" s="283"/>
      <c r="G25" s="283"/>
      <c r="H25" s="283"/>
      <c r="I25" s="283"/>
      <c r="J25" s="283"/>
      <c r="K25" s="281"/>
    </row>
    <row r="26" spans="2:11" ht="15" customHeight="1" x14ac:dyDescent="0.35">
      <c r="B26" s="284"/>
      <c r="C26" s="286"/>
      <c r="D26" s="283" t="s">
        <v>840</v>
      </c>
      <c r="E26" s="283"/>
      <c r="F26" s="283"/>
      <c r="G26" s="283"/>
      <c r="H26" s="283"/>
      <c r="I26" s="283"/>
      <c r="J26" s="283"/>
      <c r="K26" s="281"/>
    </row>
    <row r="27" spans="2:11" ht="12.75" customHeight="1" x14ac:dyDescent="0.35">
      <c r="B27" s="284"/>
      <c r="C27" s="286"/>
      <c r="D27" s="286"/>
      <c r="E27" s="286"/>
      <c r="F27" s="286"/>
      <c r="G27" s="286"/>
      <c r="H27" s="286"/>
      <c r="I27" s="286"/>
      <c r="J27" s="286"/>
      <c r="K27" s="281"/>
    </row>
    <row r="28" spans="2:11" ht="15" customHeight="1" x14ac:dyDescent="0.35">
      <c r="B28" s="284"/>
      <c r="C28" s="286"/>
      <c r="D28" s="283" t="s">
        <v>841</v>
      </c>
      <c r="E28" s="283"/>
      <c r="F28" s="283"/>
      <c r="G28" s="283"/>
      <c r="H28" s="283"/>
      <c r="I28" s="283"/>
      <c r="J28" s="283"/>
      <c r="K28" s="281"/>
    </row>
    <row r="29" spans="2:11" ht="15" customHeight="1" x14ac:dyDescent="0.35">
      <c r="B29" s="284"/>
      <c r="C29" s="286"/>
      <c r="D29" s="283" t="s">
        <v>842</v>
      </c>
      <c r="E29" s="283"/>
      <c r="F29" s="283"/>
      <c r="G29" s="283"/>
      <c r="H29" s="283"/>
      <c r="I29" s="283"/>
      <c r="J29" s="283"/>
      <c r="K29" s="281"/>
    </row>
    <row r="30" spans="2:11" ht="12.75" customHeight="1" x14ac:dyDescent="0.35">
      <c r="B30" s="284"/>
      <c r="C30" s="286"/>
      <c r="D30" s="286"/>
      <c r="E30" s="286"/>
      <c r="F30" s="286"/>
      <c r="G30" s="286"/>
      <c r="H30" s="286"/>
      <c r="I30" s="286"/>
      <c r="J30" s="286"/>
      <c r="K30" s="281"/>
    </row>
    <row r="31" spans="2:11" ht="15" customHeight="1" x14ac:dyDescent="0.35">
      <c r="B31" s="284"/>
      <c r="C31" s="286"/>
      <c r="D31" s="283" t="s">
        <v>843</v>
      </c>
      <c r="E31" s="283"/>
      <c r="F31" s="283"/>
      <c r="G31" s="283"/>
      <c r="H31" s="283"/>
      <c r="I31" s="283"/>
      <c r="J31" s="283"/>
      <c r="K31" s="281"/>
    </row>
    <row r="32" spans="2:11" ht="15" customHeight="1" x14ac:dyDescent="0.35">
      <c r="B32" s="284"/>
      <c r="C32" s="286"/>
      <c r="D32" s="283" t="s">
        <v>844</v>
      </c>
      <c r="E32" s="283"/>
      <c r="F32" s="283"/>
      <c r="G32" s="283"/>
      <c r="H32" s="283"/>
      <c r="I32" s="283"/>
      <c r="J32" s="283"/>
      <c r="K32" s="281"/>
    </row>
    <row r="33" spans="2:11" ht="15" customHeight="1" x14ac:dyDescent="0.35">
      <c r="B33" s="284"/>
      <c r="C33" s="286"/>
      <c r="D33" s="283" t="s">
        <v>845</v>
      </c>
      <c r="E33" s="283"/>
      <c r="F33" s="283"/>
      <c r="G33" s="283"/>
      <c r="H33" s="283"/>
      <c r="I33" s="283"/>
      <c r="J33" s="283"/>
      <c r="K33" s="281"/>
    </row>
    <row r="34" spans="2:11" ht="15" customHeight="1" x14ac:dyDescent="0.35">
      <c r="B34" s="284"/>
      <c r="C34" s="286"/>
      <c r="D34" s="285"/>
      <c r="E34" s="288" t="s">
        <v>114</v>
      </c>
      <c r="F34" s="285"/>
      <c r="G34" s="283" t="s">
        <v>846</v>
      </c>
      <c r="H34" s="283"/>
      <c r="I34" s="283"/>
      <c r="J34" s="283"/>
      <c r="K34" s="281"/>
    </row>
    <row r="35" spans="2:11" ht="30.75" customHeight="1" x14ac:dyDescent="0.35">
      <c r="B35" s="284"/>
      <c r="C35" s="286"/>
      <c r="D35" s="285"/>
      <c r="E35" s="288" t="s">
        <v>847</v>
      </c>
      <c r="F35" s="285"/>
      <c r="G35" s="283" t="s">
        <v>848</v>
      </c>
      <c r="H35" s="283"/>
      <c r="I35" s="283"/>
      <c r="J35" s="283"/>
      <c r="K35" s="281"/>
    </row>
    <row r="36" spans="2:11" ht="15" customHeight="1" x14ac:dyDescent="0.35">
      <c r="B36" s="284"/>
      <c r="C36" s="286"/>
      <c r="D36" s="285"/>
      <c r="E36" s="288" t="s">
        <v>55</v>
      </c>
      <c r="F36" s="285"/>
      <c r="G36" s="283" t="s">
        <v>849</v>
      </c>
      <c r="H36" s="283"/>
      <c r="I36" s="283"/>
      <c r="J36" s="283"/>
      <c r="K36" s="281"/>
    </row>
    <row r="37" spans="2:11" ht="15" customHeight="1" x14ac:dyDescent="0.35">
      <c r="B37" s="284"/>
      <c r="C37" s="286"/>
      <c r="D37" s="285"/>
      <c r="E37" s="288" t="s">
        <v>115</v>
      </c>
      <c r="F37" s="285"/>
      <c r="G37" s="283" t="s">
        <v>850</v>
      </c>
      <c r="H37" s="283"/>
      <c r="I37" s="283"/>
      <c r="J37" s="283"/>
      <c r="K37" s="281"/>
    </row>
    <row r="38" spans="2:11" ht="15" customHeight="1" x14ac:dyDescent="0.35">
      <c r="B38" s="284"/>
      <c r="C38" s="286"/>
      <c r="D38" s="285"/>
      <c r="E38" s="288" t="s">
        <v>116</v>
      </c>
      <c r="F38" s="285"/>
      <c r="G38" s="283" t="s">
        <v>851</v>
      </c>
      <c r="H38" s="283"/>
      <c r="I38" s="283"/>
      <c r="J38" s="283"/>
      <c r="K38" s="281"/>
    </row>
    <row r="39" spans="2:11" ht="15" customHeight="1" x14ac:dyDescent="0.35">
      <c r="B39" s="284"/>
      <c r="C39" s="286"/>
      <c r="D39" s="285"/>
      <c r="E39" s="288" t="s">
        <v>117</v>
      </c>
      <c r="F39" s="285"/>
      <c r="G39" s="283" t="s">
        <v>852</v>
      </c>
      <c r="H39" s="283"/>
      <c r="I39" s="283"/>
      <c r="J39" s="283"/>
      <c r="K39" s="281"/>
    </row>
    <row r="40" spans="2:11" ht="15" customHeight="1" x14ac:dyDescent="0.35">
      <c r="B40" s="284"/>
      <c r="C40" s="286"/>
      <c r="D40" s="285"/>
      <c r="E40" s="288" t="s">
        <v>853</v>
      </c>
      <c r="F40" s="285"/>
      <c r="G40" s="283" t="s">
        <v>854</v>
      </c>
      <c r="H40" s="283"/>
      <c r="I40" s="283"/>
      <c r="J40" s="283"/>
      <c r="K40" s="281"/>
    </row>
    <row r="41" spans="2:11" ht="15" customHeight="1" x14ac:dyDescent="0.35">
      <c r="B41" s="284"/>
      <c r="C41" s="286"/>
      <c r="D41" s="285"/>
      <c r="E41" s="288"/>
      <c r="F41" s="285"/>
      <c r="G41" s="283" t="s">
        <v>855</v>
      </c>
      <c r="H41" s="283"/>
      <c r="I41" s="283"/>
      <c r="J41" s="283"/>
      <c r="K41" s="281"/>
    </row>
    <row r="42" spans="2:11" ht="15" customHeight="1" x14ac:dyDescent="0.35">
      <c r="B42" s="284"/>
      <c r="C42" s="286"/>
      <c r="D42" s="285"/>
      <c r="E42" s="288" t="s">
        <v>856</v>
      </c>
      <c r="F42" s="285"/>
      <c r="G42" s="283" t="s">
        <v>857</v>
      </c>
      <c r="H42" s="283"/>
      <c r="I42" s="283"/>
      <c r="J42" s="283"/>
      <c r="K42" s="281"/>
    </row>
    <row r="43" spans="2:11" ht="15" customHeight="1" x14ac:dyDescent="0.35">
      <c r="B43" s="284"/>
      <c r="C43" s="286"/>
      <c r="D43" s="285"/>
      <c r="E43" s="288" t="s">
        <v>119</v>
      </c>
      <c r="F43" s="285"/>
      <c r="G43" s="283" t="s">
        <v>858</v>
      </c>
      <c r="H43" s="283"/>
      <c r="I43" s="283"/>
      <c r="J43" s="283"/>
      <c r="K43" s="281"/>
    </row>
    <row r="44" spans="2:11" ht="12.75" customHeight="1" x14ac:dyDescent="0.35">
      <c r="B44" s="284"/>
      <c r="C44" s="286"/>
      <c r="D44" s="285"/>
      <c r="E44" s="285"/>
      <c r="F44" s="285"/>
      <c r="G44" s="285"/>
      <c r="H44" s="285"/>
      <c r="I44" s="285"/>
      <c r="J44" s="285"/>
      <c r="K44" s="281"/>
    </row>
    <row r="45" spans="2:11" ht="15" customHeight="1" x14ac:dyDescent="0.35">
      <c r="B45" s="284"/>
      <c r="C45" s="286"/>
      <c r="D45" s="283" t="s">
        <v>859</v>
      </c>
      <c r="E45" s="283"/>
      <c r="F45" s="283"/>
      <c r="G45" s="283"/>
      <c r="H45" s="283"/>
      <c r="I45" s="283"/>
      <c r="J45" s="283"/>
      <c r="K45" s="281"/>
    </row>
    <row r="46" spans="2:11" ht="15" customHeight="1" x14ac:dyDescent="0.35">
      <c r="B46" s="284"/>
      <c r="C46" s="286"/>
      <c r="D46" s="286"/>
      <c r="E46" s="283" t="s">
        <v>860</v>
      </c>
      <c r="F46" s="283"/>
      <c r="G46" s="283"/>
      <c r="H46" s="283"/>
      <c r="I46" s="283"/>
      <c r="J46" s="283"/>
      <c r="K46" s="281"/>
    </row>
    <row r="47" spans="2:11" ht="15" customHeight="1" x14ac:dyDescent="0.35">
      <c r="B47" s="284"/>
      <c r="C47" s="286"/>
      <c r="D47" s="286"/>
      <c r="E47" s="283" t="s">
        <v>861</v>
      </c>
      <c r="F47" s="283"/>
      <c r="G47" s="283"/>
      <c r="H47" s="283"/>
      <c r="I47" s="283"/>
      <c r="J47" s="283"/>
      <c r="K47" s="281"/>
    </row>
    <row r="48" spans="2:11" ht="15" customHeight="1" x14ac:dyDescent="0.35">
      <c r="B48" s="284"/>
      <c r="C48" s="286"/>
      <c r="D48" s="286"/>
      <c r="E48" s="283" t="s">
        <v>862</v>
      </c>
      <c r="F48" s="283"/>
      <c r="G48" s="283"/>
      <c r="H48" s="283"/>
      <c r="I48" s="283"/>
      <c r="J48" s="283"/>
      <c r="K48" s="281"/>
    </row>
    <row r="49" spans="2:11" ht="15" customHeight="1" x14ac:dyDescent="0.35">
      <c r="B49" s="284"/>
      <c r="C49" s="286"/>
      <c r="D49" s="283" t="s">
        <v>863</v>
      </c>
      <c r="E49" s="283"/>
      <c r="F49" s="283"/>
      <c r="G49" s="283"/>
      <c r="H49" s="283"/>
      <c r="I49" s="283"/>
      <c r="J49" s="283"/>
      <c r="K49" s="281"/>
    </row>
    <row r="50" spans="2:11" ht="25.5" customHeight="1" x14ac:dyDescent="0.35">
      <c r="B50" s="279"/>
      <c r="C50" s="280" t="s">
        <v>864</v>
      </c>
      <c r="D50" s="280"/>
      <c r="E50" s="280"/>
      <c r="F50" s="280"/>
      <c r="G50" s="280"/>
      <c r="H50" s="280"/>
      <c r="I50" s="280"/>
      <c r="J50" s="280"/>
      <c r="K50" s="281"/>
    </row>
    <row r="51" spans="2:11" ht="5.25" customHeight="1" x14ac:dyDescent="0.35">
      <c r="B51" s="279"/>
      <c r="C51" s="282"/>
      <c r="D51" s="282"/>
      <c r="E51" s="282"/>
      <c r="F51" s="282"/>
      <c r="G51" s="282"/>
      <c r="H51" s="282"/>
      <c r="I51" s="282"/>
      <c r="J51" s="282"/>
      <c r="K51" s="281"/>
    </row>
    <row r="52" spans="2:11" ht="15" customHeight="1" x14ac:dyDescent="0.35">
      <c r="B52" s="279"/>
      <c r="C52" s="283" t="s">
        <v>865</v>
      </c>
      <c r="D52" s="283"/>
      <c r="E52" s="283"/>
      <c r="F52" s="283"/>
      <c r="G52" s="283"/>
      <c r="H52" s="283"/>
      <c r="I52" s="283"/>
      <c r="J52" s="283"/>
      <c r="K52" s="281"/>
    </row>
    <row r="53" spans="2:11" ht="15" customHeight="1" x14ac:dyDescent="0.35">
      <c r="B53" s="279"/>
      <c r="C53" s="283" t="s">
        <v>866</v>
      </c>
      <c r="D53" s="283"/>
      <c r="E53" s="283"/>
      <c r="F53" s="283"/>
      <c r="G53" s="283"/>
      <c r="H53" s="283"/>
      <c r="I53" s="283"/>
      <c r="J53" s="283"/>
      <c r="K53" s="281"/>
    </row>
    <row r="54" spans="2:11" ht="12.75" customHeight="1" x14ac:dyDescent="0.35">
      <c r="B54" s="279"/>
      <c r="C54" s="285"/>
      <c r="D54" s="285"/>
      <c r="E54" s="285"/>
      <c r="F54" s="285"/>
      <c r="G54" s="285"/>
      <c r="H54" s="285"/>
      <c r="I54" s="285"/>
      <c r="J54" s="285"/>
      <c r="K54" s="281"/>
    </row>
    <row r="55" spans="2:11" ht="15" customHeight="1" x14ac:dyDescent="0.35">
      <c r="B55" s="279"/>
      <c r="C55" s="283" t="s">
        <v>867</v>
      </c>
      <c r="D55" s="283"/>
      <c r="E55" s="283"/>
      <c r="F55" s="283"/>
      <c r="G55" s="283"/>
      <c r="H55" s="283"/>
      <c r="I55" s="283"/>
      <c r="J55" s="283"/>
      <c r="K55" s="281"/>
    </row>
    <row r="56" spans="2:11" ht="15" customHeight="1" x14ac:dyDescent="0.35">
      <c r="B56" s="279"/>
      <c r="C56" s="286"/>
      <c r="D56" s="283" t="s">
        <v>868</v>
      </c>
      <c r="E56" s="283"/>
      <c r="F56" s="283"/>
      <c r="G56" s="283"/>
      <c r="H56" s="283"/>
      <c r="I56" s="283"/>
      <c r="J56" s="283"/>
      <c r="K56" s="281"/>
    </row>
    <row r="57" spans="2:11" ht="15" customHeight="1" x14ac:dyDescent="0.35">
      <c r="B57" s="279"/>
      <c r="C57" s="286"/>
      <c r="D57" s="283" t="s">
        <v>869</v>
      </c>
      <c r="E57" s="283"/>
      <c r="F57" s="283"/>
      <c r="G57" s="283"/>
      <c r="H57" s="283"/>
      <c r="I57" s="283"/>
      <c r="J57" s="283"/>
      <c r="K57" s="281"/>
    </row>
    <row r="58" spans="2:11" ht="15" customHeight="1" x14ac:dyDescent="0.35">
      <c r="B58" s="279"/>
      <c r="C58" s="286"/>
      <c r="D58" s="283" t="s">
        <v>870</v>
      </c>
      <c r="E58" s="283"/>
      <c r="F58" s="283"/>
      <c r="G58" s="283"/>
      <c r="H58" s="283"/>
      <c r="I58" s="283"/>
      <c r="J58" s="283"/>
      <c r="K58" s="281"/>
    </row>
    <row r="59" spans="2:11" ht="15" customHeight="1" x14ac:dyDescent="0.35">
      <c r="B59" s="279"/>
      <c r="C59" s="286"/>
      <c r="D59" s="283" t="s">
        <v>871</v>
      </c>
      <c r="E59" s="283"/>
      <c r="F59" s="283"/>
      <c r="G59" s="283"/>
      <c r="H59" s="283"/>
      <c r="I59" s="283"/>
      <c r="J59" s="283"/>
      <c r="K59" s="281"/>
    </row>
    <row r="60" spans="2:11" ht="15" customHeight="1" x14ac:dyDescent="0.35">
      <c r="B60" s="279"/>
      <c r="C60" s="286"/>
      <c r="D60" s="289" t="s">
        <v>872</v>
      </c>
      <c r="E60" s="289"/>
      <c r="F60" s="289"/>
      <c r="G60" s="289"/>
      <c r="H60" s="289"/>
      <c r="I60" s="289"/>
      <c r="J60" s="289"/>
      <c r="K60" s="281"/>
    </row>
    <row r="61" spans="2:11" ht="15" customHeight="1" x14ac:dyDescent="0.35">
      <c r="B61" s="279"/>
      <c r="C61" s="286"/>
      <c r="D61" s="283" t="s">
        <v>873</v>
      </c>
      <c r="E61" s="283"/>
      <c r="F61" s="283"/>
      <c r="G61" s="283"/>
      <c r="H61" s="283"/>
      <c r="I61" s="283"/>
      <c r="J61" s="283"/>
      <c r="K61" s="281"/>
    </row>
    <row r="62" spans="2:11" ht="12.75" customHeight="1" x14ac:dyDescent="0.35">
      <c r="B62" s="279"/>
      <c r="C62" s="286"/>
      <c r="D62" s="286"/>
      <c r="E62" s="290"/>
      <c r="F62" s="286"/>
      <c r="G62" s="286"/>
      <c r="H62" s="286"/>
      <c r="I62" s="286"/>
      <c r="J62" s="286"/>
      <c r="K62" s="281"/>
    </row>
    <row r="63" spans="2:11" ht="15" customHeight="1" x14ac:dyDescent="0.35">
      <c r="B63" s="279"/>
      <c r="C63" s="286"/>
      <c r="D63" s="283" t="s">
        <v>874</v>
      </c>
      <c r="E63" s="283"/>
      <c r="F63" s="283"/>
      <c r="G63" s="283"/>
      <c r="H63" s="283"/>
      <c r="I63" s="283"/>
      <c r="J63" s="283"/>
      <c r="K63" s="281"/>
    </row>
    <row r="64" spans="2:11" ht="15" customHeight="1" x14ac:dyDescent="0.35">
      <c r="B64" s="279"/>
      <c r="C64" s="286"/>
      <c r="D64" s="289" t="s">
        <v>875</v>
      </c>
      <c r="E64" s="289"/>
      <c r="F64" s="289"/>
      <c r="G64" s="289"/>
      <c r="H64" s="289"/>
      <c r="I64" s="289"/>
      <c r="J64" s="289"/>
      <c r="K64" s="281"/>
    </row>
    <row r="65" spans="2:11" ht="15" customHeight="1" x14ac:dyDescent="0.35">
      <c r="B65" s="279"/>
      <c r="C65" s="286"/>
      <c r="D65" s="283" t="s">
        <v>876</v>
      </c>
      <c r="E65" s="283"/>
      <c r="F65" s="283"/>
      <c r="G65" s="283"/>
      <c r="H65" s="283"/>
      <c r="I65" s="283"/>
      <c r="J65" s="283"/>
      <c r="K65" s="281"/>
    </row>
    <row r="66" spans="2:11" ht="15" customHeight="1" x14ac:dyDescent="0.35">
      <c r="B66" s="279"/>
      <c r="C66" s="286"/>
      <c r="D66" s="283" t="s">
        <v>877</v>
      </c>
      <c r="E66" s="283"/>
      <c r="F66" s="283"/>
      <c r="G66" s="283"/>
      <c r="H66" s="283"/>
      <c r="I66" s="283"/>
      <c r="J66" s="283"/>
      <c r="K66" s="281"/>
    </row>
    <row r="67" spans="2:11" ht="15" customHeight="1" x14ac:dyDescent="0.35">
      <c r="B67" s="279"/>
      <c r="C67" s="286"/>
      <c r="D67" s="283" t="s">
        <v>878</v>
      </c>
      <c r="E67" s="283"/>
      <c r="F67" s="283"/>
      <c r="G67" s="283"/>
      <c r="H67" s="283"/>
      <c r="I67" s="283"/>
      <c r="J67" s="283"/>
      <c r="K67" s="281"/>
    </row>
    <row r="68" spans="2:11" ht="15" customHeight="1" x14ac:dyDescent="0.35">
      <c r="B68" s="279"/>
      <c r="C68" s="286"/>
      <c r="D68" s="283" t="s">
        <v>879</v>
      </c>
      <c r="E68" s="283"/>
      <c r="F68" s="283"/>
      <c r="G68" s="283"/>
      <c r="H68" s="283"/>
      <c r="I68" s="283"/>
      <c r="J68" s="283"/>
      <c r="K68" s="281"/>
    </row>
    <row r="69" spans="2:11" ht="12.75" customHeight="1" x14ac:dyDescent="0.35">
      <c r="B69" s="291"/>
      <c r="C69" s="292"/>
      <c r="D69" s="292"/>
      <c r="E69" s="292"/>
      <c r="F69" s="292"/>
      <c r="G69" s="292"/>
      <c r="H69" s="292"/>
      <c r="I69" s="292"/>
      <c r="J69" s="292"/>
      <c r="K69" s="293"/>
    </row>
    <row r="70" spans="2:11" ht="18.75" customHeight="1" x14ac:dyDescent="0.35">
      <c r="B70" s="294"/>
      <c r="C70" s="294"/>
      <c r="D70" s="294"/>
      <c r="E70" s="294"/>
      <c r="F70" s="294"/>
      <c r="G70" s="294"/>
      <c r="H70" s="294"/>
      <c r="I70" s="294"/>
      <c r="J70" s="294"/>
      <c r="K70" s="294"/>
    </row>
    <row r="71" spans="2:11" ht="18.75" customHeight="1" x14ac:dyDescent="0.35">
      <c r="B71" s="294"/>
      <c r="C71" s="294"/>
      <c r="D71" s="294"/>
      <c r="E71" s="294"/>
      <c r="F71" s="294"/>
      <c r="G71" s="294"/>
      <c r="H71" s="294"/>
      <c r="I71" s="294"/>
      <c r="J71" s="294"/>
      <c r="K71" s="294"/>
    </row>
    <row r="72" spans="2:11" ht="7.5" customHeight="1" x14ac:dyDescent="0.35">
      <c r="B72" s="295"/>
      <c r="C72" s="296"/>
      <c r="D72" s="296"/>
      <c r="E72" s="296"/>
      <c r="F72" s="296"/>
      <c r="G72" s="296"/>
      <c r="H72" s="296"/>
      <c r="I72" s="296"/>
      <c r="J72" s="296"/>
      <c r="K72" s="297"/>
    </row>
    <row r="73" spans="2:11" ht="45" customHeight="1" x14ac:dyDescent="0.35">
      <c r="B73" s="298"/>
      <c r="C73" s="299" t="s">
        <v>815</v>
      </c>
      <c r="D73" s="299"/>
      <c r="E73" s="299"/>
      <c r="F73" s="299"/>
      <c r="G73" s="299"/>
      <c r="H73" s="299"/>
      <c r="I73" s="299"/>
      <c r="J73" s="299"/>
      <c r="K73" s="300"/>
    </row>
    <row r="74" spans="2:11" ht="17.25" customHeight="1" x14ac:dyDescent="0.35">
      <c r="B74" s="298"/>
      <c r="C74" s="301" t="s">
        <v>880</v>
      </c>
      <c r="D74" s="301"/>
      <c r="E74" s="301"/>
      <c r="F74" s="301" t="s">
        <v>881</v>
      </c>
      <c r="G74" s="302"/>
      <c r="H74" s="301" t="s">
        <v>115</v>
      </c>
      <c r="I74" s="301" t="s">
        <v>59</v>
      </c>
      <c r="J74" s="301" t="s">
        <v>882</v>
      </c>
      <c r="K74" s="300"/>
    </row>
    <row r="75" spans="2:11" ht="17.25" customHeight="1" x14ac:dyDescent="0.35">
      <c r="B75" s="298"/>
      <c r="C75" s="303" t="s">
        <v>883</v>
      </c>
      <c r="D75" s="303"/>
      <c r="E75" s="303"/>
      <c r="F75" s="304" t="s">
        <v>884</v>
      </c>
      <c r="G75" s="305"/>
      <c r="H75" s="303"/>
      <c r="I75" s="303"/>
      <c r="J75" s="303" t="s">
        <v>885</v>
      </c>
      <c r="K75" s="300"/>
    </row>
    <row r="76" spans="2:11" ht="5.25" customHeight="1" x14ac:dyDescent="0.35">
      <c r="B76" s="298"/>
      <c r="C76" s="306"/>
      <c r="D76" s="306"/>
      <c r="E76" s="306"/>
      <c r="F76" s="306"/>
      <c r="G76" s="288"/>
      <c r="H76" s="306"/>
      <c r="I76" s="306"/>
      <c r="J76" s="306"/>
      <c r="K76" s="300"/>
    </row>
    <row r="77" spans="2:11" ht="15" customHeight="1" x14ac:dyDescent="0.35">
      <c r="B77" s="298"/>
      <c r="C77" s="288" t="s">
        <v>55</v>
      </c>
      <c r="D77" s="306"/>
      <c r="E77" s="306"/>
      <c r="F77" s="307" t="s">
        <v>886</v>
      </c>
      <c r="G77" s="288"/>
      <c r="H77" s="288" t="s">
        <v>887</v>
      </c>
      <c r="I77" s="288" t="s">
        <v>888</v>
      </c>
      <c r="J77" s="288">
        <v>20</v>
      </c>
      <c r="K77" s="300"/>
    </row>
    <row r="78" spans="2:11" ht="15" customHeight="1" x14ac:dyDescent="0.35">
      <c r="B78" s="298"/>
      <c r="C78" s="288" t="s">
        <v>889</v>
      </c>
      <c r="D78" s="288"/>
      <c r="E78" s="288"/>
      <c r="F78" s="307" t="s">
        <v>886</v>
      </c>
      <c r="G78" s="288"/>
      <c r="H78" s="288" t="s">
        <v>890</v>
      </c>
      <c r="I78" s="288" t="s">
        <v>888</v>
      </c>
      <c r="J78" s="288">
        <v>120</v>
      </c>
      <c r="K78" s="300"/>
    </row>
    <row r="79" spans="2:11" ht="15" customHeight="1" x14ac:dyDescent="0.35">
      <c r="B79" s="308"/>
      <c r="C79" s="288" t="s">
        <v>891</v>
      </c>
      <c r="D79" s="288"/>
      <c r="E79" s="288"/>
      <c r="F79" s="307" t="s">
        <v>892</v>
      </c>
      <c r="G79" s="288"/>
      <c r="H79" s="288" t="s">
        <v>893</v>
      </c>
      <c r="I79" s="288" t="s">
        <v>888</v>
      </c>
      <c r="J79" s="288">
        <v>50</v>
      </c>
      <c r="K79" s="300"/>
    </row>
    <row r="80" spans="2:11" ht="15" customHeight="1" x14ac:dyDescent="0.35">
      <c r="B80" s="308"/>
      <c r="C80" s="288" t="s">
        <v>894</v>
      </c>
      <c r="D80" s="288"/>
      <c r="E80" s="288"/>
      <c r="F80" s="307" t="s">
        <v>886</v>
      </c>
      <c r="G80" s="288"/>
      <c r="H80" s="288" t="s">
        <v>895</v>
      </c>
      <c r="I80" s="288" t="s">
        <v>896</v>
      </c>
      <c r="J80" s="288"/>
      <c r="K80" s="300"/>
    </row>
    <row r="81" spans="2:11" ht="15" customHeight="1" x14ac:dyDescent="0.35">
      <c r="B81" s="308"/>
      <c r="C81" s="288" t="s">
        <v>897</v>
      </c>
      <c r="D81" s="288"/>
      <c r="E81" s="288"/>
      <c r="F81" s="307" t="s">
        <v>892</v>
      </c>
      <c r="G81" s="288"/>
      <c r="H81" s="288" t="s">
        <v>898</v>
      </c>
      <c r="I81" s="288" t="s">
        <v>888</v>
      </c>
      <c r="J81" s="288">
        <v>15</v>
      </c>
      <c r="K81" s="300"/>
    </row>
    <row r="82" spans="2:11" ht="15" customHeight="1" x14ac:dyDescent="0.35">
      <c r="B82" s="308"/>
      <c r="C82" s="288" t="s">
        <v>899</v>
      </c>
      <c r="D82" s="288"/>
      <c r="E82" s="288"/>
      <c r="F82" s="307" t="s">
        <v>892</v>
      </c>
      <c r="G82" s="288"/>
      <c r="H82" s="288" t="s">
        <v>900</v>
      </c>
      <c r="I82" s="288" t="s">
        <v>888</v>
      </c>
      <c r="J82" s="288">
        <v>15</v>
      </c>
      <c r="K82" s="300"/>
    </row>
    <row r="83" spans="2:11" ht="15" customHeight="1" x14ac:dyDescent="0.35">
      <c r="B83" s="308"/>
      <c r="C83" s="288" t="s">
        <v>901</v>
      </c>
      <c r="D83" s="288"/>
      <c r="E83" s="288"/>
      <c r="F83" s="307" t="s">
        <v>892</v>
      </c>
      <c r="G83" s="288"/>
      <c r="H83" s="288" t="s">
        <v>902</v>
      </c>
      <c r="I83" s="288" t="s">
        <v>888</v>
      </c>
      <c r="J83" s="288">
        <v>20</v>
      </c>
      <c r="K83" s="300"/>
    </row>
    <row r="84" spans="2:11" ht="15" customHeight="1" x14ac:dyDescent="0.35">
      <c r="B84" s="308"/>
      <c r="C84" s="288" t="s">
        <v>903</v>
      </c>
      <c r="D84" s="288"/>
      <c r="E84" s="288"/>
      <c r="F84" s="307" t="s">
        <v>892</v>
      </c>
      <c r="G84" s="288"/>
      <c r="H84" s="288" t="s">
        <v>904</v>
      </c>
      <c r="I84" s="288" t="s">
        <v>888</v>
      </c>
      <c r="J84" s="288">
        <v>20</v>
      </c>
      <c r="K84" s="300"/>
    </row>
    <row r="85" spans="2:11" ht="15" customHeight="1" x14ac:dyDescent="0.35">
      <c r="B85" s="308"/>
      <c r="C85" s="288" t="s">
        <v>905</v>
      </c>
      <c r="D85" s="288"/>
      <c r="E85" s="288"/>
      <c r="F85" s="307" t="s">
        <v>892</v>
      </c>
      <c r="G85" s="288"/>
      <c r="H85" s="288" t="s">
        <v>906</v>
      </c>
      <c r="I85" s="288" t="s">
        <v>888</v>
      </c>
      <c r="J85" s="288">
        <v>50</v>
      </c>
      <c r="K85" s="300"/>
    </row>
    <row r="86" spans="2:11" ht="15" customHeight="1" x14ac:dyDescent="0.35">
      <c r="B86" s="308"/>
      <c r="C86" s="288" t="s">
        <v>907</v>
      </c>
      <c r="D86" s="288"/>
      <c r="E86" s="288"/>
      <c r="F86" s="307" t="s">
        <v>892</v>
      </c>
      <c r="G86" s="288"/>
      <c r="H86" s="288" t="s">
        <v>908</v>
      </c>
      <c r="I86" s="288" t="s">
        <v>888</v>
      </c>
      <c r="J86" s="288">
        <v>20</v>
      </c>
      <c r="K86" s="300"/>
    </row>
    <row r="87" spans="2:11" ht="15" customHeight="1" x14ac:dyDescent="0.35">
      <c r="B87" s="308"/>
      <c r="C87" s="288" t="s">
        <v>909</v>
      </c>
      <c r="D87" s="288"/>
      <c r="E87" s="288"/>
      <c r="F87" s="307" t="s">
        <v>892</v>
      </c>
      <c r="G87" s="288"/>
      <c r="H87" s="288" t="s">
        <v>910</v>
      </c>
      <c r="I87" s="288" t="s">
        <v>888</v>
      </c>
      <c r="J87" s="288">
        <v>20</v>
      </c>
      <c r="K87" s="300"/>
    </row>
    <row r="88" spans="2:11" ht="15" customHeight="1" x14ac:dyDescent="0.35">
      <c r="B88" s="308"/>
      <c r="C88" s="288" t="s">
        <v>911</v>
      </c>
      <c r="D88" s="288"/>
      <c r="E88" s="288"/>
      <c r="F88" s="307" t="s">
        <v>892</v>
      </c>
      <c r="G88" s="288"/>
      <c r="H88" s="288" t="s">
        <v>912</v>
      </c>
      <c r="I88" s="288" t="s">
        <v>888</v>
      </c>
      <c r="J88" s="288">
        <v>50</v>
      </c>
      <c r="K88" s="300"/>
    </row>
    <row r="89" spans="2:11" ht="15" customHeight="1" x14ac:dyDescent="0.35">
      <c r="B89" s="308"/>
      <c r="C89" s="288" t="s">
        <v>913</v>
      </c>
      <c r="D89" s="288"/>
      <c r="E89" s="288"/>
      <c r="F89" s="307" t="s">
        <v>892</v>
      </c>
      <c r="G89" s="288"/>
      <c r="H89" s="288" t="s">
        <v>913</v>
      </c>
      <c r="I89" s="288" t="s">
        <v>888</v>
      </c>
      <c r="J89" s="288">
        <v>50</v>
      </c>
      <c r="K89" s="300"/>
    </row>
    <row r="90" spans="2:11" ht="15" customHeight="1" x14ac:dyDescent="0.35">
      <c r="B90" s="308"/>
      <c r="C90" s="288" t="s">
        <v>120</v>
      </c>
      <c r="D90" s="288"/>
      <c r="E90" s="288"/>
      <c r="F90" s="307" t="s">
        <v>892</v>
      </c>
      <c r="G90" s="288"/>
      <c r="H90" s="288" t="s">
        <v>914</v>
      </c>
      <c r="I90" s="288" t="s">
        <v>888</v>
      </c>
      <c r="J90" s="288">
        <v>255</v>
      </c>
      <c r="K90" s="300"/>
    </row>
    <row r="91" spans="2:11" ht="15" customHeight="1" x14ac:dyDescent="0.35">
      <c r="B91" s="308"/>
      <c r="C91" s="288" t="s">
        <v>915</v>
      </c>
      <c r="D91" s="288"/>
      <c r="E91" s="288"/>
      <c r="F91" s="307" t="s">
        <v>886</v>
      </c>
      <c r="G91" s="288"/>
      <c r="H91" s="288" t="s">
        <v>916</v>
      </c>
      <c r="I91" s="288" t="s">
        <v>917</v>
      </c>
      <c r="J91" s="288"/>
      <c r="K91" s="300"/>
    </row>
    <row r="92" spans="2:11" ht="15" customHeight="1" x14ac:dyDescent="0.35">
      <c r="B92" s="308"/>
      <c r="C92" s="288" t="s">
        <v>918</v>
      </c>
      <c r="D92" s="288"/>
      <c r="E92" s="288"/>
      <c r="F92" s="307" t="s">
        <v>886</v>
      </c>
      <c r="G92" s="288"/>
      <c r="H92" s="288" t="s">
        <v>919</v>
      </c>
      <c r="I92" s="288" t="s">
        <v>920</v>
      </c>
      <c r="J92" s="288"/>
      <c r="K92" s="300"/>
    </row>
    <row r="93" spans="2:11" ht="15" customHeight="1" x14ac:dyDescent="0.35">
      <c r="B93" s="308"/>
      <c r="C93" s="288" t="s">
        <v>921</v>
      </c>
      <c r="D93" s="288"/>
      <c r="E93" s="288"/>
      <c r="F93" s="307" t="s">
        <v>886</v>
      </c>
      <c r="G93" s="288"/>
      <c r="H93" s="288" t="s">
        <v>921</v>
      </c>
      <c r="I93" s="288" t="s">
        <v>920</v>
      </c>
      <c r="J93" s="288"/>
      <c r="K93" s="300"/>
    </row>
    <row r="94" spans="2:11" ht="15" customHeight="1" x14ac:dyDescent="0.35">
      <c r="B94" s="308"/>
      <c r="C94" s="288" t="s">
        <v>40</v>
      </c>
      <c r="D94" s="288"/>
      <c r="E94" s="288"/>
      <c r="F94" s="307" t="s">
        <v>886</v>
      </c>
      <c r="G94" s="288"/>
      <c r="H94" s="288" t="s">
        <v>922</v>
      </c>
      <c r="I94" s="288" t="s">
        <v>920</v>
      </c>
      <c r="J94" s="288"/>
      <c r="K94" s="300"/>
    </row>
    <row r="95" spans="2:11" ht="15" customHeight="1" x14ac:dyDescent="0.35">
      <c r="B95" s="308"/>
      <c r="C95" s="288" t="s">
        <v>50</v>
      </c>
      <c r="D95" s="288"/>
      <c r="E95" s="288"/>
      <c r="F95" s="307" t="s">
        <v>886</v>
      </c>
      <c r="G95" s="288"/>
      <c r="H95" s="288" t="s">
        <v>923</v>
      </c>
      <c r="I95" s="288" t="s">
        <v>920</v>
      </c>
      <c r="J95" s="288"/>
      <c r="K95" s="300"/>
    </row>
    <row r="96" spans="2:11" ht="15" customHeight="1" x14ac:dyDescent="0.35">
      <c r="B96" s="309"/>
      <c r="C96" s="310"/>
      <c r="D96" s="310"/>
      <c r="E96" s="310"/>
      <c r="F96" s="310"/>
      <c r="G96" s="310"/>
      <c r="H96" s="310"/>
      <c r="I96" s="310"/>
      <c r="J96" s="310"/>
      <c r="K96" s="311"/>
    </row>
    <row r="97" spans="2:11" ht="18.75" customHeight="1" x14ac:dyDescent="0.35">
      <c r="B97" s="312"/>
      <c r="C97" s="313"/>
      <c r="D97" s="313"/>
      <c r="E97" s="313"/>
      <c r="F97" s="313"/>
      <c r="G97" s="313"/>
      <c r="H97" s="313"/>
      <c r="I97" s="313"/>
      <c r="J97" s="313"/>
      <c r="K97" s="312"/>
    </row>
    <row r="98" spans="2:11" ht="18.75" customHeight="1" x14ac:dyDescent="0.35">
      <c r="B98" s="294"/>
      <c r="C98" s="294"/>
      <c r="D98" s="294"/>
      <c r="E98" s="294"/>
      <c r="F98" s="294"/>
      <c r="G98" s="294"/>
      <c r="H98" s="294"/>
      <c r="I98" s="294"/>
      <c r="J98" s="294"/>
      <c r="K98" s="294"/>
    </row>
    <row r="99" spans="2:11" ht="7.5" customHeight="1" x14ac:dyDescent="0.35">
      <c r="B99" s="295"/>
      <c r="C99" s="296"/>
      <c r="D99" s="296"/>
      <c r="E99" s="296"/>
      <c r="F99" s="296"/>
      <c r="G99" s="296"/>
      <c r="H99" s="296"/>
      <c r="I99" s="296"/>
      <c r="J99" s="296"/>
      <c r="K99" s="297"/>
    </row>
    <row r="100" spans="2:11" ht="45" customHeight="1" x14ac:dyDescent="0.35">
      <c r="B100" s="298"/>
      <c r="C100" s="299" t="s">
        <v>924</v>
      </c>
      <c r="D100" s="299"/>
      <c r="E100" s="299"/>
      <c r="F100" s="299"/>
      <c r="G100" s="299"/>
      <c r="H100" s="299"/>
      <c r="I100" s="299"/>
      <c r="J100" s="299"/>
      <c r="K100" s="300"/>
    </row>
    <row r="101" spans="2:11" ht="17.25" customHeight="1" x14ac:dyDescent="0.35">
      <c r="B101" s="298"/>
      <c r="C101" s="301" t="s">
        <v>880</v>
      </c>
      <c r="D101" s="301"/>
      <c r="E101" s="301"/>
      <c r="F101" s="301" t="s">
        <v>881</v>
      </c>
      <c r="G101" s="302"/>
      <c r="H101" s="301" t="s">
        <v>115</v>
      </c>
      <c r="I101" s="301" t="s">
        <v>59</v>
      </c>
      <c r="J101" s="301" t="s">
        <v>882</v>
      </c>
      <c r="K101" s="300"/>
    </row>
    <row r="102" spans="2:11" ht="17.25" customHeight="1" x14ac:dyDescent="0.35">
      <c r="B102" s="298"/>
      <c r="C102" s="303" t="s">
        <v>883</v>
      </c>
      <c r="D102" s="303"/>
      <c r="E102" s="303"/>
      <c r="F102" s="304" t="s">
        <v>884</v>
      </c>
      <c r="G102" s="305"/>
      <c r="H102" s="303"/>
      <c r="I102" s="303"/>
      <c r="J102" s="303" t="s">
        <v>885</v>
      </c>
      <c r="K102" s="300"/>
    </row>
    <row r="103" spans="2:11" ht="5.25" customHeight="1" x14ac:dyDescent="0.35">
      <c r="B103" s="298"/>
      <c r="C103" s="301"/>
      <c r="D103" s="301"/>
      <c r="E103" s="301"/>
      <c r="F103" s="301"/>
      <c r="G103" s="302"/>
      <c r="H103" s="301"/>
      <c r="I103" s="301"/>
      <c r="J103" s="301"/>
      <c r="K103" s="300"/>
    </row>
    <row r="104" spans="2:11" ht="15" customHeight="1" x14ac:dyDescent="0.35">
      <c r="B104" s="298"/>
      <c r="C104" s="288" t="s">
        <v>55</v>
      </c>
      <c r="D104" s="306"/>
      <c r="E104" s="306"/>
      <c r="F104" s="307" t="s">
        <v>886</v>
      </c>
      <c r="G104" s="302"/>
      <c r="H104" s="288" t="s">
        <v>925</v>
      </c>
      <c r="I104" s="288" t="s">
        <v>888</v>
      </c>
      <c r="J104" s="288">
        <v>20</v>
      </c>
      <c r="K104" s="300"/>
    </row>
    <row r="105" spans="2:11" ht="15" customHeight="1" x14ac:dyDescent="0.35">
      <c r="B105" s="298"/>
      <c r="C105" s="288" t="s">
        <v>889</v>
      </c>
      <c r="D105" s="288"/>
      <c r="E105" s="288"/>
      <c r="F105" s="307" t="s">
        <v>886</v>
      </c>
      <c r="G105" s="288"/>
      <c r="H105" s="288" t="s">
        <v>925</v>
      </c>
      <c r="I105" s="288" t="s">
        <v>888</v>
      </c>
      <c r="J105" s="288">
        <v>120</v>
      </c>
      <c r="K105" s="300"/>
    </row>
    <row r="106" spans="2:11" ht="15" customHeight="1" x14ac:dyDescent="0.35">
      <c r="B106" s="308"/>
      <c r="C106" s="288" t="s">
        <v>891</v>
      </c>
      <c r="D106" s="288"/>
      <c r="E106" s="288"/>
      <c r="F106" s="307" t="s">
        <v>892</v>
      </c>
      <c r="G106" s="288"/>
      <c r="H106" s="288" t="s">
        <v>925</v>
      </c>
      <c r="I106" s="288" t="s">
        <v>888</v>
      </c>
      <c r="J106" s="288">
        <v>50</v>
      </c>
      <c r="K106" s="300"/>
    </row>
    <row r="107" spans="2:11" ht="15" customHeight="1" x14ac:dyDescent="0.35">
      <c r="B107" s="308"/>
      <c r="C107" s="288" t="s">
        <v>894</v>
      </c>
      <c r="D107" s="288"/>
      <c r="E107" s="288"/>
      <c r="F107" s="307" t="s">
        <v>886</v>
      </c>
      <c r="G107" s="288"/>
      <c r="H107" s="288" t="s">
        <v>925</v>
      </c>
      <c r="I107" s="288" t="s">
        <v>896</v>
      </c>
      <c r="J107" s="288"/>
      <c r="K107" s="300"/>
    </row>
    <row r="108" spans="2:11" ht="15" customHeight="1" x14ac:dyDescent="0.35">
      <c r="B108" s="308"/>
      <c r="C108" s="288" t="s">
        <v>905</v>
      </c>
      <c r="D108" s="288"/>
      <c r="E108" s="288"/>
      <c r="F108" s="307" t="s">
        <v>892</v>
      </c>
      <c r="G108" s="288"/>
      <c r="H108" s="288" t="s">
        <v>925</v>
      </c>
      <c r="I108" s="288" t="s">
        <v>888</v>
      </c>
      <c r="J108" s="288">
        <v>50</v>
      </c>
      <c r="K108" s="300"/>
    </row>
    <row r="109" spans="2:11" ht="15" customHeight="1" x14ac:dyDescent="0.35">
      <c r="B109" s="308"/>
      <c r="C109" s="288" t="s">
        <v>913</v>
      </c>
      <c r="D109" s="288"/>
      <c r="E109" s="288"/>
      <c r="F109" s="307" t="s">
        <v>892</v>
      </c>
      <c r="G109" s="288"/>
      <c r="H109" s="288" t="s">
        <v>925</v>
      </c>
      <c r="I109" s="288" t="s">
        <v>888</v>
      </c>
      <c r="J109" s="288">
        <v>50</v>
      </c>
      <c r="K109" s="300"/>
    </row>
    <row r="110" spans="2:11" ht="15" customHeight="1" x14ac:dyDescent="0.35">
      <c r="B110" s="308"/>
      <c r="C110" s="288" t="s">
        <v>911</v>
      </c>
      <c r="D110" s="288"/>
      <c r="E110" s="288"/>
      <c r="F110" s="307" t="s">
        <v>892</v>
      </c>
      <c r="G110" s="288"/>
      <c r="H110" s="288" t="s">
        <v>925</v>
      </c>
      <c r="I110" s="288" t="s">
        <v>888</v>
      </c>
      <c r="J110" s="288">
        <v>50</v>
      </c>
      <c r="K110" s="300"/>
    </row>
    <row r="111" spans="2:11" ht="15" customHeight="1" x14ac:dyDescent="0.35">
      <c r="B111" s="308"/>
      <c r="C111" s="288" t="s">
        <v>55</v>
      </c>
      <c r="D111" s="288"/>
      <c r="E111" s="288"/>
      <c r="F111" s="307" t="s">
        <v>886</v>
      </c>
      <c r="G111" s="288"/>
      <c r="H111" s="288" t="s">
        <v>926</v>
      </c>
      <c r="I111" s="288" t="s">
        <v>888</v>
      </c>
      <c r="J111" s="288">
        <v>20</v>
      </c>
      <c r="K111" s="300"/>
    </row>
    <row r="112" spans="2:11" ht="15" customHeight="1" x14ac:dyDescent="0.35">
      <c r="B112" s="308"/>
      <c r="C112" s="288" t="s">
        <v>927</v>
      </c>
      <c r="D112" s="288"/>
      <c r="E112" s="288"/>
      <c r="F112" s="307" t="s">
        <v>886</v>
      </c>
      <c r="G112" s="288"/>
      <c r="H112" s="288" t="s">
        <v>928</v>
      </c>
      <c r="I112" s="288" t="s">
        <v>888</v>
      </c>
      <c r="J112" s="288">
        <v>120</v>
      </c>
      <c r="K112" s="300"/>
    </row>
    <row r="113" spans="2:11" ht="15" customHeight="1" x14ac:dyDescent="0.35">
      <c r="B113" s="308"/>
      <c r="C113" s="288" t="s">
        <v>40</v>
      </c>
      <c r="D113" s="288"/>
      <c r="E113" s="288"/>
      <c r="F113" s="307" t="s">
        <v>886</v>
      </c>
      <c r="G113" s="288"/>
      <c r="H113" s="288" t="s">
        <v>929</v>
      </c>
      <c r="I113" s="288" t="s">
        <v>920</v>
      </c>
      <c r="J113" s="288"/>
      <c r="K113" s="300"/>
    </row>
    <row r="114" spans="2:11" ht="15" customHeight="1" x14ac:dyDescent="0.35">
      <c r="B114" s="308"/>
      <c r="C114" s="288" t="s">
        <v>50</v>
      </c>
      <c r="D114" s="288"/>
      <c r="E114" s="288"/>
      <c r="F114" s="307" t="s">
        <v>886</v>
      </c>
      <c r="G114" s="288"/>
      <c r="H114" s="288" t="s">
        <v>930</v>
      </c>
      <c r="I114" s="288" t="s">
        <v>920</v>
      </c>
      <c r="J114" s="288"/>
      <c r="K114" s="300"/>
    </row>
    <row r="115" spans="2:11" ht="15" customHeight="1" x14ac:dyDescent="0.35">
      <c r="B115" s="308"/>
      <c r="C115" s="288" t="s">
        <v>59</v>
      </c>
      <c r="D115" s="288"/>
      <c r="E115" s="288"/>
      <c r="F115" s="307" t="s">
        <v>886</v>
      </c>
      <c r="G115" s="288"/>
      <c r="H115" s="288" t="s">
        <v>931</v>
      </c>
      <c r="I115" s="288" t="s">
        <v>932</v>
      </c>
      <c r="J115" s="288"/>
      <c r="K115" s="300"/>
    </row>
    <row r="116" spans="2:11" ht="15" customHeight="1" x14ac:dyDescent="0.35">
      <c r="B116" s="309"/>
      <c r="C116" s="314"/>
      <c r="D116" s="314"/>
      <c r="E116" s="314"/>
      <c r="F116" s="314"/>
      <c r="G116" s="314"/>
      <c r="H116" s="314"/>
      <c r="I116" s="314"/>
      <c r="J116" s="314"/>
      <c r="K116" s="311"/>
    </row>
    <row r="117" spans="2:11" ht="18.75" customHeight="1" x14ac:dyDescent="0.35">
      <c r="B117" s="315"/>
      <c r="C117" s="285"/>
      <c r="D117" s="285"/>
      <c r="E117" s="285"/>
      <c r="F117" s="316"/>
      <c r="G117" s="285"/>
      <c r="H117" s="285"/>
      <c r="I117" s="285"/>
      <c r="J117" s="285"/>
      <c r="K117" s="315"/>
    </row>
    <row r="118" spans="2:11" ht="18.75" customHeight="1" x14ac:dyDescent="0.35">
      <c r="B118" s="294"/>
      <c r="C118" s="294"/>
      <c r="D118" s="294"/>
      <c r="E118" s="294"/>
      <c r="F118" s="294"/>
      <c r="G118" s="294"/>
      <c r="H118" s="294"/>
      <c r="I118" s="294"/>
      <c r="J118" s="294"/>
      <c r="K118" s="294"/>
    </row>
    <row r="119" spans="2:11" ht="7.5" customHeight="1" x14ac:dyDescent="0.35">
      <c r="B119" s="317"/>
      <c r="C119" s="318"/>
      <c r="D119" s="318"/>
      <c r="E119" s="318"/>
      <c r="F119" s="318"/>
      <c r="G119" s="318"/>
      <c r="H119" s="318"/>
      <c r="I119" s="318"/>
      <c r="J119" s="318"/>
      <c r="K119" s="319"/>
    </row>
    <row r="120" spans="2:11" ht="45" customHeight="1" x14ac:dyDescent="0.35">
      <c r="B120" s="320"/>
      <c r="C120" s="276" t="s">
        <v>933</v>
      </c>
      <c r="D120" s="276"/>
      <c r="E120" s="276"/>
      <c r="F120" s="276"/>
      <c r="G120" s="276"/>
      <c r="H120" s="276"/>
      <c r="I120" s="276"/>
      <c r="J120" s="276"/>
      <c r="K120" s="321"/>
    </row>
    <row r="121" spans="2:11" ht="17.25" customHeight="1" x14ac:dyDescent="0.35">
      <c r="B121" s="322"/>
      <c r="C121" s="301" t="s">
        <v>880</v>
      </c>
      <c r="D121" s="301"/>
      <c r="E121" s="301"/>
      <c r="F121" s="301" t="s">
        <v>881</v>
      </c>
      <c r="G121" s="302"/>
      <c r="H121" s="301" t="s">
        <v>115</v>
      </c>
      <c r="I121" s="301" t="s">
        <v>59</v>
      </c>
      <c r="J121" s="301" t="s">
        <v>882</v>
      </c>
      <c r="K121" s="323"/>
    </row>
    <row r="122" spans="2:11" ht="17.25" customHeight="1" x14ac:dyDescent="0.35">
      <c r="B122" s="322"/>
      <c r="C122" s="303" t="s">
        <v>883</v>
      </c>
      <c r="D122" s="303"/>
      <c r="E122" s="303"/>
      <c r="F122" s="304" t="s">
        <v>884</v>
      </c>
      <c r="G122" s="305"/>
      <c r="H122" s="303"/>
      <c r="I122" s="303"/>
      <c r="J122" s="303" t="s">
        <v>885</v>
      </c>
      <c r="K122" s="323"/>
    </row>
    <row r="123" spans="2:11" ht="5.25" customHeight="1" x14ac:dyDescent="0.35">
      <c r="B123" s="324"/>
      <c r="C123" s="306"/>
      <c r="D123" s="306"/>
      <c r="E123" s="306"/>
      <c r="F123" s="306"/>
      <c r="G123" s="288"/>
      <c r="H123" s="306"/>
      <c r="I123" s="306"/>
      <c r="J123" s="306"/>
      <c r="K123" s="325"/>
    </row>
    <row r="124" spans="2:11" ht="15" customHeight="1" x14ac:dyDescent="0.35">
      <c r="B124" s="324"/>
      <c r="C124" s="288" t="s">
        <v>889</v>
      </c>
      <c r="D124" s="306"/>
      <c r="E124" s="306"/>
      <c r="F124" s="307" t="s">
        <v>886</v>
      </c>
      <c r="G124" s="288"/>
      <c r="H124" s="288" t="s">
        <v>925</v>
      </c>
      <c r="I124" s="288" t="s">
        <v>888</v>
      </c>
      <c r="J124" s="288">
        <v>120</v>
      </c>
      <c r="K124" s="326"/>
    </row>
    <row r="125" spans="2:11" ht="15" customHeight="1" x14ac:dyDescent="0.35">
      <c r="B125" s="324"/>
      <c r="C125" s="288" t="s">
        <v>934</v>
      </c>
      <c r="D125" s="288"/>
      <c r="E125" s="288"/>
      <c r="F125" s="307" t="s">
        <v>886</v>
      </c>
      <c r="G125" s="288"/>
      <c r="H125" s="288" t="s">
        <v>935</v>
      </c>
      <c r="I125" s="288" t="s">
        <v>888</v>
      </c>
      <c r="J125" s="288" t="s">
        <v>936</v>
      </c>
      <c r="K125" s="326"/>
    </row>
    <row r="126" spans="2:11" ht="15" customHeight="1" x14ac:dyDescent="0.35">
      <c r="B126" s="324"/>
      <c r="C126" s="288" t="s">
        <v>835</v>
      </c>
      <c r="D126" s="288"/>
      <c r="E126" s="288"/>
      <c r="F126" s="307" t="s">
        <v>886</v>
      </c>
      <c r="G126" s="288"/>
      <c r="H126" s="288" t="s">
        <v>937</v>
      </c>
      <c r="I126" s="288" t="s">
        <v>888</v>
      </c>
      <c r="J126" s="288" t="s">
        <v>936</v>
      </c>
      <c r="K126" s="326"/>
    </row>
    <row r="127" spans="2:11" ht="15" customHeight="1" x14ac:dyDescent="0.35">
      <c r="B127" s="324"/>
      <c r="C127" s="288" t="s">
        <v>897</v>
      </c>
      <c r="D127" s="288"/>
      <c r="E127" s="288"/>
      <c r="F127" s="307" t="s">
        <v>892</v>
      </c>
      <c r="G127" s="288"/>
      <c r="H127" s="288" t="s">
        <v>898</v>
      </c>
      <c r="I127" s="288" t="s">
        <v>888</v>
      </c>
      <c r="J127" s="288">
        <v>15</v>
      </c>
      <c r="K127" s="326"/>
    </row>
    <row r="128" spans="2:11" ht="15" customHeight="1" x14ac:dyDescent="0.35">
      <c r="B128" s="324"/>
      <c r="C128" s="288" t="s">
        <v>899</v>
      </c>
      <c r="D128" s="288"/>
      <c r="E128" s="288"/>
      <c r="F128" s="307" t="s">
        <v>892</v>
      </c>
      <c r="G128" s="288"/>
      <c r="H128" s="288" t="s">
        <v>900</v>
      </c>
      <c r="I128" s="288" t="s">
        <v>888</v>
      </c>
      <c r="J128" s="288">
        <v>15</v>
      </c>
      <c r="K128" s="326"/>
    </row>
    <row r="129" spans="2:11" ht="15" customHeight="1" x14ac:dyDescent="0.35">
      <c r="B129" s="324"/>
      <c r="C129" s="288" t="s">
        <v>901</v>
      </c>
      <c r="D129" s="288"/>
      <c r="E129" s="288"/>
      <c r="F129" s="307" t="s">
        <v>892</v>
      </c>
      <c r="G129" s="288"/>
      <c r="H129" s="288" t="s">
        <v>902</v>
      </c>
      <c r="I129" s="288" t="s">
        <v>888</v>
      </c>
      <c r="J129" s="288">
        <v>20</v>
      </c>
      <c r="K129" s="326"/>
    </row>
    <row r="130" spans="2:11" ht="15" customHeight="1" x14ac:dyDescent="0.35">
      <c r="B130" s="324"/>
      <c r="C130" s="288" t="s">
        <v>903</v>
      </c>
      <c r="D130" s="288"/>
      <c r="E130" s="288"/>
      <c r="F130" s="307" t="s">
        <v>892</v>
      </c>
      <c r="G130" s="288"/>
      <c r="H130" s="288" t="s">
        <v>904</v>
      </c>
      <c r="I130" s="288" t="s">
        <v>888</v>
      </c>
      <c r="J130" s="288">
        <v>20</v>
      </c>
      <c r="K130" s="326"/>
    </row>
    <row r="131" spans="2:11" ht="15" customHeight="1" x14ac:dyDescent="0.35">
      <c r="B131" s="324"/>
      <c r="C131" s="288" t="s">
        <v>891</v>
      </c>
      <c r="D131" s="288"/>
      <c r="E131" s="288"/>
      <c r="F131" s="307" t="s">
        <v>892</v>
      </c>
      <c r="G131" s="288"/>
      <c r="H131" s="288" t="s">
        <v>925</v>
      </c>
      <c r="I131" s="288" t="s">
        <v>888</v>
      </c>
      <c r="J131" s="288">
        <v>50</v>
      </c>
      <c r="K131" s="326"/>
    </row>
    <row r="132" spans="2:11" ht="15" customHeight="1" x14ac:dyDescent="0.35">
      <c r="B132" s="324"/>
      <c r="C132" s="288" t="s">
        <v>905</v>
      </c>
      <c r="D132" s="288"/>
      <c r="E132" s="288"/>
      <c r="F132" s="307" t="s">
        <v>892</v>
      </c>
      <c r="G132" s="288"/>
      <c r="H132" s="288" t="s">
        <v>925</v>
      </c>
      <c r="I132" s="288" t="s">
        <v>888</v>
      </c>
      <c r="J132" s="288">
        <v>50</v>
      </c>
      <c r="K132" s="326"/>
    </row>
    <row r="133" spans="2:11" ht="15" customHeight="1" x14ac:dyDescent="0.35">
      <c r="B133" s="324"/>
      <c r="C133" s="288" t="s">
        <v>911</v>
      </c>
      <c r="D133" s="288"/>
      <c r="E133" s="288"/>
      <c r="F133" s="307" t="s">
        <v>892</v>
      </c>
      <c r="G133" s="288"/>
      <c r="H133" s="288" t="s">
        <v>925</v>
      </c>
      <c r="I133" s="288" t="s">
        <v>888</v>
      </c>
      <c r="J133" s="288">
        <v>50</v>
      </c>
      <c r="K133" s="326"/>
    </row>
    <row r="134" spans="2:11" ht="15" customHeight="1" x14ac:dyDescent="0.35">
      <c r="B134" s="324"/>
      <c r="C134" s="288" t="s">
        <v>913</v>
      </c>
      <c r="D134" s="288"/>
      <c r="E134" s="288"/>
      <c r="F134" s="307" t="s">
        <v>892</v>
      </c>
      <c r="G134" s="288"/>
      <c r="H134" s="288" t="s">
        <v>925</v>
      </c>
      <c r="I134" s="288" t="s">
        <v>888</v>
      </c>
      <c r="J134" s="288">
        <v>50</v>
      </c>
      <c r="K134" s="326"/>
    </row>
    <row r="135" spans="2:11" ht="15" customHeight="1" x14ac:dyDescent="0.35">
      <c r="B135" s="324"/>
      <c r="C135" s="288" t="s">
        <v>120</v>
      </c>
      <c r="D135" s="288"/>
      <c r="E135" s="288"/>
      <c r="F135" s="307" t="s">
        <v>892</v>
      </c>
      <c r="G135" s="288"/>
      <c r="H135" s="288" t="s">
        <v>938</v>
      </c>
      <c r="I135" s="288" t="s">
        <v>888</v>
      </c>
      <c r="J135" s="288">
        <v>255</v>
      </c>
      <c r="K135" s="326"/>
    </row>
    <row r="136" spans="2:11" ht="15" customHeight="1" x14ac:dyDescent="0.35">
      <c r="B136" s="324"/>
      <c r="C136" s="288" t="s">
        <v>915</v>
      </c>
      <c r="D136" s="288"/>
      <c r="E136" s="288"/>
      <c r="F136" s="307" t="s">
        <v>886</v>
      </c>
      <c r="G136" s="288"/>
      <c r="H136" s="288" t="s">
        <v>939</v>
      </c>
      <c r="I136" s="288" t="s">
        <v>917</v>
      </c>
      <c r="J136" s="288"/>
      <c r="K136" s="326"/>
    </row>
    <row r="137" spans="2:11" ht="15" customHeight="1" x14ac:dyDescent="0.35">
      <c r="B137" s="324"/>
      <c r="C137" s="288" t="s">
        <v>918</v>
      </c>
      <c r="D137" s="288"/>
      <c r="E137" s="288"/>
      <c r="F137" s="307" t="s">
        <v>886</v>
      </c>
      <c r="G137" s="288"/>
      <c r="H137" s="288" t="s">
        <v>940</v>
      </c>
      <c r="I137" s="288" t="s">
        <v>920</v>
      </c>
      <c r="J137" s="288"/>
      <c r="K137" s="326"/>
    </row>
    <row r="138" spans="2:11" ht="15" customHeight="1" x14ac:dyDescent="0.35">
      <c r="B138" s="324"/>
      <c r="C138" s="288" t="s">
        <v>921</v>
      </c>
      <c r="D138" s="288"/>
      <c r="E138" s="288"/>
      <c r="F138" s="307" t="s">
        <v>886</v>
      </c>
      <c r="G138" s="288"/>
      <c r="H138" s="288" t="s">
        <v>921</v>
      </c>
      <c r="I138" s="288" t="s">
        <v>920</v>
      </c>
      <c r="J138" s="288"/>
      <c r="K138" s="326"/>
    </row>
    <row r="139" spans="2:11" ht="15" customHeight="1" x14ac:dyDescent="0.35">
      <c r="B139" s="324"/>
      <c r="C139" s="288" t="s">
        <v>40</v>
      </c>
      <c r="D139" s="288"/>
      <c r="E139" s="288"/>
      <c r="F139" s="307" t="s">
        <v>886</v>
      </c>
      <c r="G139" s="288"/>
      <c r="H139" s="288" t="s">
        <v>941</v>
      </c>
      <c r="I139" s="288" t="s">
        <v>920</v>
      </c>
      <c r="J139" s="288"/>
      <c r="K139" s="326"/>
    </row>
    <row r="140" spans="2:11" ht="15" customHeight="1" x14ac:dyDescent="0.35">
      <c r="B140" s="324"/>
      <c r="C140" s="288" t="s">
        <v>942</v>
      </c>
      <c r="D140" s="288"/>
      <c r="E140" s="288"/>
      <c r="F140" s="307" t="s">
        <v>886</v>
      </c>
      <c r="G140" s="288"/>
      <c r="H140" s="288" t="s">
        <v>943</v>
      </c>
      <c r="I140" s="288" t="s">
        <v>920</v>
      </c>
      <c r="J140" s="288"/>
      <c r="K140" s="326"/>
    </row>
    <row r="141" spans="2:11" ht="15" customHeight="1" x14ac:dyDescent="0.35">
      <c r="B141" s="327"/>
      <c r="C141" s="328"/>
      <c r="D141" s="328"/>
      <c r="E141" s="328"/>
      <c r="F141" s="328"/>
      <c r="G141" s="328"/>
      <c r="H141" s="328"/>
      <c r="I141" s="328"/>
      <c r="J141" s="328"/>
      <c r="K141" s="329"/>
    </row>
    <row r="142" spans="2:11" ht="18.75" customHeight="1" x14ac:dyDescent="0.35">
      <c r="B142" s="285"/>
      <c r="C142" s="285"/>
      <c r="D142" s="285"/>
      <c r="E142" s="285"/>
      <c r="F142" s="316"/>
      <c r="G142" s="285"/>
      <c r="H142" s="285"/>
      <c r="I142" s="285"/>
      <c r="J142" s="285"/>
      <c r="K142" s="285"/>
    </row>
    <row r="143" spans="2:11" ht="18.75" customHeight="1" x14ac:dyDescent="0.35">
      <c r="B143" s="294"/>
      <c r="C143" s="294"/>
      <c r="D143" s="294"/>
      <c r="E143" s="294"/>
      <c r="F143" s="294"/>
      <c r="G143" s="294"/>
      <c r="H143" s="294"/>
      <c r="I143" s="294"/>
      <c r="J143" s="294"/>
      <c r="K143" s="294"/>
    </row>
    <row r="144" spans="2:11" ht="7.5" customHeight="1" x14ac:dyDescent="0.35">
      <c r="B144" s="295"/>
      <c r="C144" s="296"/>
      <c r="D144" s="296"/>
      <c r="E144" s="296"/>
      <c r="F144" s="296"/>
      <c r="G144" s="296"/>
      <c r="H144" s="296"/>
      <c r="I144" s="296"/>
      <c r="J144" s="296"/>
      <c r="K144" s="297"/>
    </row>
    <row r="145" spans="2:11" ht="45" customHeight="1" x14ac:dyDescent="0.35">
      <c r="B145" s="298"/>
      <c r="C145" s="299" t="s">
        <v>944</v>
      </c>
      <c r="D145" s="299"/>
      <c r="E145" s="299"/>
      <c r="F145" s="299"/>
      <c r="G145" s="299"/>
      <c r="H145" s="299"/>
      <c r="I145" s="299"/>
      <c r="J145" s="299"/>
      <c r="K145" s="300"/>
    </row>
    <row r="146" spans="2:11" ht="17.25" customHeight="1" x14ac:dyDescent="0.35">
      <c r="B146" s="298"/>
      <c r="C146" s="301" t="s">
        <v>880</v>
      </c>
      <c r="D146" s="301"/>
      <c r="E146" s="301"/>
      <c r="F146" s="301" t="s">
        <v>881</v>
      </c>
      <c r="G146" s="302"/>
      <c r="H146" s="301" t="s">
        <v>115</v>
      </c>
      <c r="I146" s="301" t="s">
        <v>59</v>
      </c>
      <c r="J146" s="301" t="s">
        <v>882</v>
      </c>
      <c r="K146" s="300"/>
    </row>
    <row r="147" spans="2:11" ht="17.25" customHeight="1" x14ac:dyDescent="0.35">
      <c r="B147" s="298"/>
      <c r="C147" s="303" t="s">
        <v>883</v>
      </c>
      <c r="D147" s="303"/>
      <c r="E147" s="303"/>
      <c r="F147" s="304" t="s">
        <v>884</v>
      </c>
      <c r="G147" s="305"/>
      <c r="H147" s="303"/>
      <c r="I147" s="303"/>
      <c r="J147" s="303" t="s">
        <v>885</v>
      </c>
      <c r="K147" s="300"/>
    </row>
    <row r="148" spans="2:11" ht="5.25" customHeight="1" x14ac:dyDescent="0.35">
      <c r="B148" s="308"/>
      <c r="C148" s="306"/>
      <c r="D148" s="306"/>
      <c r="E148" s="306"/>
      <c r="F148" s="306"/>
      <c r="G148" s="288"/>
      <c r="H148" s="306"/>
      <c r="I148" s="306"/>
      <c r="J148" s="306"/>
      <c r="K148" s="326"/>
    </row>
    <row r="149" spans="2:11" ht="15" customHeight="1" x14ac:dyDescent="0.35">
      <c r="B149" s="308"/>
      <c r="C149" s="330" t="s">
        <v>889</v>
      </c>
      <c r="D149" s="288"/>
      <c r="E149" s="288"/>
      <c r="F149" s="331" t="s">
        <v>886</v>
      </c>
      <c r="G149" s="288"/>
      <c r="H149" s="330" t="s">
        <v>925</v>
      </c>
      <c r="I149" s="330" t="s">
        <v>888</v>
      </c>
      <c r="J149" s="330">
        <v>120</v>
      </c>
      <c r="K149" s="326"/>
    </row>
    <row r="150" spans="2:11" ht="15" customHeight="1" x14ac:dyDescent="0.35">
      <c r="B150" s="308"/>
      <c r="C150" s="330" t="s">
        <v>934</v>
      </c>
      <c r="D150" s="288"/>
      <c r="E150" s="288"/>
      <c r="F150" s="331" t="s">
        <v>886</v>
      </c>
      <c r="G150" s="288"/>
      <c r="H150" s="330" t="s">
        <v>945</v>
      </c>
      <c r="I150" s="330" t="s">
        <v>888</v>
      </c>
      <c r="J150" s="330" t="s">
        <v>936</v>
      </c>
      <c r="K150" s="326"/>
    </row>
    <row r="151" spans="2:11" ht="15" customHeight="1" x14ac:dyDescent="0.35">
      <c r="B151" s="308"/>
      <c r="C151" s="330" t="s">
        <v>835</v>
      </c>
      <c r="D151" s="288"/>
      <c r="E151" s="288"/>
      <c r="F151" s="331" t="s">
        <v>886</v>
      </c>
      <c r="G151" s="288"/>
      <c r="H151" s="330" t="s">
        <v>946</v>
      </c>
      <c r="I151" s="330" t="s">
        <v>888</v>
      </c>
      <c r="J151" s="330" t="s">
        <v>936</v>
      </c>
      <c r="K151" s="326"/>
    </row>
    <row r="152" spans="2:11" ht="15" customHeight="1" x14ac:dyDescent="0.35">
      <c r="B152" s="308"/>
      <c r="C152" s="330" t="s">
        <v>891</v>
      </c>
      <c r="D152" s="288"/>
      <c r="E152" s="288"/>
      <c r="F152" s="331" t="s">
        <v>892</v>
      </c>
      <c r="G152" s="288"/>
      <c r="H152" s="330" t="s">
        <v>925</v>
      </c>
      <c r="I152" s="330" t="s">
        <v>888</v>
      </c>
      <c r="J152" s="330">
        <v>50</v>
      </c>
      <c r="K152" s="326"/>
    </row>
    <row r="153" spans="2:11" ht="15" customHeight="1" x14ac:dyDescent="0.35">
      <c r="B153" s="308"/>
      <c r="C153" s="330" t="s">
        <v>894</v>
      </c>
      <c r="D153" s="288"/>
      <c r="E153" s="288"/>
      <c r="F153" s="331" t="s">
        <v>886</v>
      </c>
      <c r="G153" s="288"/>
      <c r="H153" s="330" t="s">
        <v>925</v>
      </c>
      <c r="I153" s="330" t="s">
        <v>896</v>
      </c>
      <c r="J153" s="330"/>
      <c r="K153" s="326"/>
    </row>
    <row r="154" spans="2:11" ht="15" customHeight="1" x14ac:dyDescent="0.35">
      <c r="B154" s="308"/>
      <c r="C154" s="330" t="s">
        <v>905</v>
      </c>
      <c r="D154" s="288"/>
      <c r="E154" s="288"/>
      <c r="F154" s="331" t="s">
        <v>892</v>
      </c>
      <c r="G154" s="288"/>
      <c r="H154" s="330" t="s">
        <v>925</v>
      </c>
      <c r="I154" s="330" t="s">
        <v>888</v>
      </c>
      <c r="J154" s="330">
        <v>50</v>
      </c>
      <c r="K154" s="326"/>
    </row>
    <row r="155" spans="2:11" ht="15" customHeight="1" x14ac:dyDescent="0.35">
      <c r="B155" s="308"/>
      <c r="C155" s="330" t="s">
        <v>913</v>
      </c>
      <c r="D155" s="288"/>
      <c r="E155" s="288"/>
      <c r="F155" s="331" t="s">
        <v>892</v>
      </c>
      <c r="G155" s="288"/>
      <c r="H155" s="330" t="s">
        <v>925</v>
      </c>
      <c r="I155" s="330" t="s">
        <v>888</v>
      </c>
      <c r="J155" s="330">
        <v>50</v>
      </c>
      <c r="K155" s="326"/>
    </row>
    <row r="156" spans="2:11" ht="15" customHeight="1" x14ac:dyDescent="0.35">
      <c r="B156" s="308"/>
      <c r="C156" s="330" t="s">
        <v>911</v>
      </c>
      <c r="D156" s="288"/>
      <c r="E156" s="288"/>
      <c r="F156" s="331" t="s">
        <v>892</v>
      </c>
      <c r="G156" s="288"/>
      <c r="H156" s="330" t="s">
        <v>925</v>
      </c>
      <c r="I156" s="330" t="s">
        <v>888</v>
      </c>
      <c r="J156" s="330">
        <v>50</v>
      </c>
      <c r="K156" s="326"/>
    </row>
    <row r="157" spans="2:11" ht="15" customHeight="1" x14ac:dyDescent="0.35">
      <c r="B157" s="308"/>
      <c r="C157" s="330" t="s">
        <v>82</v>
      </c>
      <c r="D157" s="288"/>
      <c r="E157" s="288"/>
      <c r="F157" s="331" t="s">
        <v>886</v>
      </c>
      <c r="G157" s="288"/>
      <c r="H157" s="330" t="s">
        <v>947</v>
      </c>
      <c r="I157" s="330" t="s">
        <v>888</v>
      </c>
      <c r="J157" s="330" t="s">
        <v>948</v>
      </c>
      <c r="K157" s="326"/>
    </row>
    <row r="158" spans="2:11" ht="15" customHeight="1" x14ac:dyDescent="0.35">
      <c r="B158" s="308"/>
      <c r="C158" s="330" t="s">
        <v>949</v>
      </c>
      <c r="D158" s="288"/>
      <c r="E158" s="288"/>
      <c r="F158" s="331" t="s">
        <v>886</v>
      </c>
      <c r="G158" s="288"/>
      <c r="H158" s="330" t="s">
        <v>950</v>
      </c>
      <c r="I158" s="330" t="s">
        <v>920</v>
      </c>
      <c r="J158" s="330"/>
      <c r="K158" s="326"/>
    </row>
    <row r="159" spans="2:11" ht="15" customHeight="1" x14ac:dyDescent="0.35">
      <c r="B159" s="332"/>
      <c r="C159" s="314"/>
      <c r="D159" s="314"/>
      <c r="E159" s="314"/>
      <c r="F159" s="314"/>
      <c r="G159" s="314"/>
      <c r="H159" s="314"/>
      <c r="I159" s="314"/>
      <c r="J159" s="314"/>
      <c r="K159" s="333"/>
    </row>
    <row r="160" spans="2:11" ht="18.75" customHeight="1" x14ac:dyDescent="0.35">
      <c r="B160" s="285"/>
      <c r="C160" s="288"/>
      <c r="D160" s="288"/>
      <c r="E160" s="288"/>
      <c r="F160" s="307"/>
      <c r="G160" s="288"/>
      <c r="H160" s="288"/>
      <c r="I160" s="288"/>
      <c r="J160" s="288"/>
      <c r="K160" s="285"/>
    </row>
    <row r="161" spans="2:11" ht="18.75" customHeight="1" x14ac:dyDescent="0.35">
      <c r="B161" s="294"/>
      <c r="C161" s="294"/>
      <c r="D161" s="294"/>
      <c r="E161" s="294"/>
      <c r="F161" s="294"/>
      <c r="G161" s="294"/>
      <c r="H161" s="294"/>
      <c r="I161" s="294"/>
      <c r="J161" s="294"/>
      <c r="K161" s="294"/>
    </row>
    <row r="162" spans="2:11" ht="7.5" customHeight="1" x14ac:dyDescent="0.35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spans="2:11" ht="45" customHeight="1" x14ac:dyDescent="0.35">
      <c r="B163" s="275"/>
      <c r="C163" s="276" t="s">
        <v>951</v>
      </c>
      <c r="D163" s="276"/>
      <c r="E163" s="276"/>
      <c r="F163" s="276"/>
      <c r="G163" s="276"/>
      <c r="H163" s="276"/>
      <c r="I163" s="276"/>
      <c r="J163" s="276"/>
      <c r="K163" s="277"/>
    </row>
    <row r="164" spans="2:11" ht="17.25" customHeight="1" x14ac:dyDescent="0.35">
      <c r="B164" s="275"/>
      <c r="C164" s="301" t="s">
        <v>880</v>
      </c>
      <c r="D164" s="301"/>
      <c r="E164" s="301"/>
      <c r="F164" s="301" t="s">
        <v>881</v>
      </c>
      <c r="G164" s="334"/>
      <c r="H164" s="335" t="s">
        <v>115</v>
      </c>
      <c r="I164" s="335" t="s">
        <v>59</v>
      </c>
      <c r="J164" s="301" t="s">
        <v>882</v>
      </c>
      <c r="K164" s="277"/>
    </row>
    <row r="165" spans="2:11" ht="17.25" customHeight="1" x14ac:dyDescent="0.35">
      <c r="B165" s="279"/>
      <c r="C165" s="303" t="s">
        <v>883</v>
      </c>
      <c r="D165" s="303"/>
      <c r="E165" s="303"/>
      <c r="F165" s="304" t="s">
        <v>884</v>
      </c>
      <c r="G165" s="336"/>
      <c r="H165" s="337"/>
      <c r="I165" s="337"/>
      <c r="J165" s="303" t="s">
        <v>885</v>
      </c>
      <c r="K165" s="281"/>
    </row>
    <row r="166" spans="2:11" ht="5.25" customHeight="1" x14ac:dyDescent="0.35">
      <c r="B166" s="308"/>
      <c r="C166" s="306"/>
      <c r="D166" s="306"/>
      <c r="E166" s="306"/>
      <c r="F166" s="306"/>
      <c r="G166" s="288"/>
      <c r="H166" s="306"/>
      <c r="I166" s="306"/>
      <c r="J166" s="306"/>
      <c r="K166" s="326"/>
    </row>
    <row r="167" spans="2:11" ht="15" customHeight="1" x14ac:dyDescent="0.35">
      <c r="B167" s="308"/>
      <c r="C167" s="288" t="s">
        <v>889</v>
      </c>
      <c r="D167" s="288"/>
      <c r="E167" s="288"/>
      <c r="F167" s="307" t="s">
        <v>886</v>
      </c>
      <c r="G167" s="288"/>
      <c r="H167" s="288" t="s">
        <v>925</v>
      </c>
      <c r="I167" s="288" t="s">
        <v>888</v>
      </c>
      <c r="J167" s="288">
        <v>120</v>
      </c>
      <c r="K167" s="326"/>
    </row>
    <row r="168" spans="2:11" ht="15" customHeight="1" x14ac:dyDescent="0.35">
      <c r="B168" s="308"/>
      <c r="C168" s="288" t="s">
        <v>934</v>
      </c>
      <c r="D168" s="288"/>
      <c r="E168" s="288"/>
      <c r="F168" s="307" t="s">
        <v>886</v>
      </c>
      <c r="G168" s="288"/>
      <c r="H168" s="288" t="s">
        <v>935</v>
      </c>
      <c r="I168" s="288" t="s">
        <v>888</v>
      </c>
      <c r="J168" s="288" t="s">
        <v>936</v>
      </c>
      <c r="K168" s="326"/>
    </row>
    <row r="169" spans="2:11" ht="15" customHeight="1" x14ac:dyDescent="0.35">
      <c r="B169" s="308"/>
      <c r="C169" s="288" t="s">
        <v>835</v>
      </c>
      <c r="D169" s="288"/>
      <c r="E169" s="288"/>
      <c r="F169" s="307" t="s">
        <v>886</v>
      </c>
      <c r="G169" s="288"/>
      <c r="H169" s="288" t="s">
        <v>952</v>
      </c>
      <c r="I169" s="288" t="s">
        <v>888</v>
      </c>
      <c r="J169" s="288" t="s">
        <v>936</v>
      </c>
      <c r="K169" s="326"/>
    </row>
    <row r="170" spans="2:11" ht="15" customHeight="1" x14ac:dyDescent="0.35">
      <c r="B170" s="308"/>
      <c r="C170" s="288" t="s">
        <v>891</v>
      </c>
      <c r="D170" s="288"/>
      <c r="E170" s="288"/>
      <c r="F170" s="307" t="s">
        <v>892</v>
      </c>
      <c r="G170" s="288"/>
      <c r="H170" s="288" t="s">
        <v>952</v>
      </c>
      <c r="I170" s="288" t="s">
        <v>888</v>
      </c>
      <c r="J170" s="288">
        <v>50</v>
      </c>
      <c r="K170" s="326"/>
    </row>
    <row r="171" spans="2:11" ht="15" customHeight="1" x14ac:dyDescent="0.35">
      <c r="B171" s="308"/>
      <c r="C171" s="288" t="s">
        <v>894</v>
      </c>
      <c r="D171" s="288"/>
      <c r="E171" s="288"/>
      <c r="F171" s="307" t="s">
        <v>886</v>
      </c>
      <c r="G171" s="288"/>
      <c r="H171" s="288" t="s">
        <v>952</v>
      </c>
      <c r="I171" s="288" t="s">
        <v>896</v>
      </c>
      <c r="J171" s="288"/>
      <c r="K171" s="326"/>
    </row>
    <row r="172" spans="2:11" ht="15" customHeight="1" x14ac:dyDescent="0.35">
      <c r="B172" s="308"/>
      <c r="C172" s="288" t="s">
        <v>905</v>
      </c>
      <c r="D172" s="288"/>
      <c r="E172" s="288"/>
      <c r="F172" s="307" t="s">
        <v>892</v>
      </c>
      <c r="G172" s="288"/>
      <c r="H172" s="288" t="s">
        <v>952</v>
      </c>
      <c r="I172" s="288" t="s">
        <v>888</v>
      </c>
      <c r="J172" s="288">
        <v>50</v>
      </c>
      <c r="K172" s="326"/>
    </row>
    <row r="173" spans="2:11" ht="15" customHeight="1" x14ac:dyDescent="0.35">
      <c r="B173" s="308"/>
      <c r="C173" s="288" t="s">
        <v>913</v>
      </c>
      <c r="D173" s="288"/>
      <c r="E173" s="288"/>
      <c r="F173" s="307" t="s">
        <v>892</v>
      </c>
      <c r="G173" s="288"/>
      <c r="H173" s="288" t="s">
        <v>952</v>
      </c>
      <c r="I173" s="288" t="s">
        <v>888</v>
      </c>
      <c r="J173" s="288">
        <v>50</v>
      </c>
      <c r="K173" s="326"/>
    </row>
    <row r="174" spans="2:11" ht="15" customHeight="1" x14ac:dyDescent="0.35">
      <c r="B174" s="308"/>
      <c r="C174" s="288" t="s">
        <v>911</v>
      </c>
      <c r="D174" s="288"/>
      <c r="E174" s="288"/>
      <c r="F174" s="307" t="s">
        <v>892</v>
      </c>
      <c r="G174" s="288"/>
      <c r="H174" s="288" t="s">
        <v>952</v>
      </c>
      <c r="I174" s="288" t="s">
        <v>888</v>
      </c>
      <c r="J174" s="288">
        <v>50</v>
      </c>
      <c r="K174" s="326"/>
    </row>
    <row r="175" spans="2:11" ht="15" customHeight="1" x14ac:dyDescent="0.35">
      <c r="B175" s="308"/>
      <c r="C175" s="288" t="s">
        <v>114</v>
      </c>
      <c r="D175" s="288"/>
      <c r="E175" s="288"/>
      <c r="F175" s="307" t="s">
        <v>886</v>
      </c>
      <c r="G175" s="288"/>
      <c r="H175" s="288" t="s">
        <v>953</v>
      </c>
      <c r="I175" s="288" t="s">
        <v>954</v>
      </c>
      <c r="J175" s="288"/>
      <c r="K175" s="326"/>
    </row>
    <row r="176" spans="2:11" ht="15" customHeight="1" x14ac:dyDescent="0.35">
      <c r="B176" s="308"/>
      <c r="C176" s="288" t="s">
        <v>59</v>
      </c>
      <c r="D176" s="288"/>
      <c r="E176" s="288"/>
      <c r="F176" s="307" t="s">
        <v>886</v>
      </c>
      <c r="G176" s="288"/>
      <c r="H176" s="288" t="s">
        <v>955</v>
      </c>
      <c r="I176" s="288" t="s">
        <v>956</v>
      </c>
      <c r="J176" s="288">
        <v>1</v>
      </c>
      <c r="K176" s="326"/>
    </row>
    <row r="177" spans="2:11" ht="15" customHeight="1" x14ac:dyDescent="0.35">
      <c r="B177" s="308"/>
      <c r="C177" s="288" t="s">
        <v>55</v>
      </c>
      <c r="D177" s="288"/>
      <c r="E177" s="288"/>
      <c r="F177" s="307" t="s">
        <v>886</v>
      </c>
      <c r="G177" s="288"/>
      <c r="H177" s="288" t="s">
        <v>957</v>
      </c>
      <c r="I177" s="288" t="s">
        <v>888</v>
      </c>
      <c r="J177" s="288">
        <v>20</v>
      </c>
      <c r="K177" s="326"/>
    </row>
    <row r="178" spans="2:11" ht="15" customHeight="1" x14ac:dyDescent="0.35">
      <c r="B178" s="308"/>
      <c r="C178" s="288" t="s">
        <v>115</v>
      </c>
      <c r="D178" s="288"/>
      <c r="E178" s="288"/>
      <c r="F178" s="307" t="s">
        <v>886</v>
      </c>
      <c r="G178" s="288"/>
      <c r="H178" s="288" t="s">
        <v>958</v>
      </c>
      <c r="I178" s="288" t="s">
        <v>888</v>
      </c>
      <c r="J178" s="288">
        <v>255</v>
      </c>
      <c r="K178" s="326"/>
    </row>
    <row r="179" spans="2:11" ht="15" customHeight="1" x14ac:dyDescent="0.35">
      <c r="B179" s="308"/>
      <c r="C179" s="288" t="s">
        <v>116</v>
      </c>
      <c r="D179" s="288"/>
      <c r="E179" s="288"/>
      <c r="F179" s="307" t="s">
        <v>886</v>
      </c>
      <c r="G179" s="288"/>
      <c r="H179" s="288" t="s">
        <v>851</v>
      </c>
      <c r="I179" s="288" t="s">
        <v>888</v>
      </c>
      <c r="J179" s="288">
        <v>10</v>
      </c>
      <c r="K179" s="326"/>
    </row>
    <row r="180" spans="2:11" ht="15" customHeight="1" x14ac:dyDescent="0.35">
      <c r="B180" s="308"/>
      <c r="C180" s="288" t="s">
        <v>117</v>
      </c>
      <c r="D180" s="288"/>
      <c r="E180" s="288"/>
      <c r="F180" s="307" t="s">
        <v>886</v>
      </c>
      <c r="G180" s="288"/>
      <c r="H180" s="288" t="s">
        <v>959</v>
      </c>
      <c r="I180" s="288" t="s">
        <v>920</v>
      </c>
      <c r="J180" s="288"/>
      <c r="K180" s="326"/>
    </row>
    <row r="181" spans="2:11" ht="15" customHeight="1" x14ac:dyDescent="0.35">
      <c r="B181" s="308"/>
      <c r="C181" s="288" t="s">
        <v>960</v>
      </c>
      <c r="D181" s="288"/>
      <c r="E181" s="288"/>
      <c r="F181" s="307" t="s">
        <v>886</v>
      </c>
      <c r="G181" s="288"/>
      <c r="H181" s="288" t="s">
        <v>961</v>
      </c>
      <c r="I181" s="288" t="s">
        <v>920</v>
      </c>
      <c r="J181" s="288"/>
      <c r="K181" s="326"/>
    </row>
    <row r="182" spans="2:11" ht="15" customHeight="1" x14ac:dyDescent="0.35">
      <c r="B182" s="308"/>
      <c r="C182" s="288" t="s">
        <v>949</v>
      </c>
      <c r="D182" s="288"/>
      <c r="E182" s="288"/>
      <c r="F182" s="307" t="s">
        <v>886</v>
      </c>
      <c r="G182" s="288"/>
      <c r="H182" s="288" t="s">
        <v>962</v>
      </c>
      <c r="I182" s="288" t="s">
        <v>920</v>
      </c>
      <c r="J182" s="288"/>
      <c r="K182" s="326"/>
    </row>
    <row r="183" spans="2:11" ht="15" customHeight="1" x14ac:dyDescent="0.35">
      <c r="B183" s="308"/>
      <c r="C183" s="288" t="s">
        <v>119</v>
      </c>
      <c r="D183" s="288"/>
      <c r="E183" s="288"/>
      <c r="F183" s="307" t="s">
        <v>892</v>
      </c>
      <c r="G183" s="288"/>
      <c r="H183" s="288" t="s">
        <v>963</v>
      </c>
      <c r="I183" s="288" t="s">
        <v>888</v>
      </c>
      <c r="J183" s="288">
        <v>50</v>
      </c>
      <c r="K183" s="326"/>
    </row>
    <row r="184" spans="2:11" ht="15" customHeight="1" x14ac:dyDescent="0.35">
      <c r="B184" s="308"/>
      <c r="C184" s="288" t="s">
        <v>964</v>
      </c>
      <c r="D184" s="288"/>
      <c r="E184" s="288"/>
      <c r="F184" s="307" t="s">
        <v>892</v>
      </c>
      <c r="G184" s="288"/>
      <c r="H184" s="288" t="s">
        <v>965</v>
      </c>
      <c r="I184" s="288" t="s">
        <v>966</v>
      </c>
      <c r="J184" s="288"/>
      <c r="K184" s="326"/>
    </row>
    <row r="185" spans="2:11" ht="15" customHeight="1" x14ac:dyDescent="0.35">
      <c r="B185" s="308"/>
      <c r="C185" s="288" t="s">
        <v>967</v>
      </c>
      <c r="D185" s="288"/>
      <c r="E185" s="288"/>
      <c r="F185" s="307" t="s">
        <v>892</v>
      </c>
      <c r="G185" s="288"/>
      <c r="H185" s="288" t="s">
        <v>968</v>
      </c>
      <c r="I185" s="288" t="s">
        <v>966</v>
      </c>
      <c r="J185" s="288"/>
      <c r="K185" s="326"/>
    </row>
    <row r="186" spans="2:11" ht="15" customHeight="1" x14ac:dyDescent="0.35">
      <c r="B186" s="308"/>
      <c r="C186" s="288" t="s">
        <v>969</v>
      </c>
      <c r="D186" s="288"/>
      <c r="E186" s="288"/>
      <c r="F186" s="307" t="s">
        <v>892</v>
      </c>
      <c r="G186" s="288"/>
      <c r="H186" s="288" t="s">
        <v>970</v>
      </c>
      <c r="I186" s="288" t="s">
        <v>966</v>
      </c>
      <c r="J186" s="288"/>
      <c r="K186" s="326"/>
    </row>
    <row r="187" spans="2:11" ht="15" customHeight="1" x14ac:dyDescent="0.35">
      <c r="B187" s="308"/>
      <c r="C187" s="271" t="s">
        <v>971</v>
      </c>
      <c r="D187" s="288"/>
      <c r="E187" s="288"/>
      <c r="F187" s="307" t="s">
        <v>892</v>
      </c>
      <c r="G187" s="288"/>
      <c r="H187" s="288" t="s">
        <v>972</v>
      </c>
      <c r="I187" s="288" t="s">
        <v>973</v>
      </c>
      <c r="J187" s="338" t="s">
        <v>974</v>
      </c>
      <c r="K187" s="326"/>
    </row>
    <row r="188" spans="2:11" ht="15" customHeight="1" x14ac:dyDescent="0.35">
      <c r="B188" s="308"/>
      <c r="C188" s="294" t="s">
        <v>44</v>
      </c>
      <c r="D188" s="288"/>
      <c r="E188" s="288"/>
      <c r="F188" s="307" t="s">
        <v>886</v>
      </c>
      <c r="G188" s="288"/>
      <c r="H188" s="285" t="s">
        <v>975</v>
      </c>
      <c r="I188" s="288" t="s">
        <v>976</v>
      </c>
      <c r="J188" s="288"/>
      <c r="K188" s="326"/>
    </row>
    <row r="189" spans="2:11" ht="15" customHeight="1" x14ac:dyDescent="0.35">
      <c r="B189" s="308"/>
      <c r="C189" s="294" t="s">
        <v>977</v>
      </c>
      <c r="D189" s="288"/>
      <c r="E189" s="288"/>
      <c r="F189" s="307" t="s">
        <v>886</v>
      </c>
      <c r="G189" s="288"/>
      <c r="H189" s="288" t="s">
        <v>978</v>
      </c>
      <c r="I189" s="288" t="s">
        <v>920</v>
      </c>
      <c r="J189" s="288"/>
      <c r="K189" s="326"/>
    </row>
    <row r="190" spans="2:11" ht="15" customHeight="1" x14ac:dyDescent="0.35">
      <c r="B190" s="308"/>
      <c r="C190" s="294" t="s">
        <v>979</v>
      </c>
      <c r="D190" s="288"/>
      <c r="E190" s="288"/>
      <c r="F190" s="307" t="s">
        <v>886</v>
      </c>
      <c r="G190" s="288"/>
      <c r="H190" s="288" t="s">
        <v>980</v>
      </c>
      <c r="I190" s="288" t="s">
        <v>920</v>
      </c>
      <c r="J190" s="288"/>
      <c r="K190" s="326"/>
    </row>
    <row r="191" spans="2:11" ht="15" customHeight="1" x14ac:dyDescent="0.35">
      <c r="B191" s="308"/>
      <c r="C191" s="294" t="s">
        <v>981</v>
      </c>
      <c r="D191" s="288"/>
      <c r="E191" s="288"/>
      <c r="F191" s="307" t="s">
        <v>892</v>
      </c>
      <c r="G191" s="288"/>
      <c r="H191" s="288" t="s">
        <v>982</v>
      </c>
      <c r="I191" s="288" t="s">
        <v>920</v>
      </c>
      <c r="J191" s="288"/>
      <c r="K191" s="326"/>
    </row>
    <row r="192" spans="2:11" ht="15" customHeight="1" x14ac:dyDescent="0.35">
      <c r="B192" s="332"/>
      <c r="C192" s="339"/>
      <c r="D192" s="314"/>
      <c r="E192" s="314"/>
      <c r="F192" s="314"/>
      <c r="G192" s="314"/>
      <c r="H192" s="314"/>
      <c r="I192" s="314"/>
      <c r="J192" s="314"/>
      <c r="K192" s="333"/>
    </row>
    <row r="193" spans="2:11" ht="18.75" customHeight="1" x14ac:dyDescent="0.35">
      <c r="B193" s="285"/>
      <c r="C193" s="288"/>
      <c r="D193" s="288"/>
      <c r="E193" s="288"/>
      <c r="F193" s="307"/>
      <c r="G193" s="288"/>
      <c r="H193" s="288"/>
      <c r="I193" s="288"/>
      <c r="J193" s="288"/>
      <c r="K193" s="285"/>
    </row>
    <row r="194" spans="2:11" ht="18.75" customHeight="1" x14ac:dyDescent="0.35">
      <c r="B194" s="285"/>
      <c r="C194" s="288"/>
      <c r="D194" s="288"/>
      <c r="E194" s="288"/>
      <c r="F194" s="307"/>
      <c r="G194" s="288"/>
      <c r="H194" s="288"/>
      <c r="I194" s="288"/>
      <c r="J194" s="288"/>
      <c r="K194" s="285"/>
    </row>
    <row r="195" spans="2:11" ht="18.75" customHeight="1" x14ac:dyDescent="0.35">
      <c r="B195" s="294"/>
      <c r="C195" s="294"/>
      <c r="D195" s="294"/>
      <c r="E195" s="294"/>
      <c r="F195" s="294"/>
      <c r="G195" s="294"/>
      <c r="H195" s="294"/>
      <c r="I195" s="294"/>
      <c r="J195" s="294"/>
      <c r="K195" s="294"/>
    </row>
    <row r="196" spans="2:11" x14ac:dyDescent="0.3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spans="2:11" ht="20.5" x14ac:dyDescent="0.35">
      <c r="B197" s="275"/>
      <c r="C197" s="276" t="s">
        <v>983</v>
      </c>
      <c r="D197" s="276"/>
      <c r="E197" s="276"/>
      <c r="F197" s="276"/>
      <c r="G197" s="276"/>
      <c r="H197" s="276"/>
      <c r="I197" s="276"/>
      <c r="J197" s="276"/>
      <c r="K197" s="277"/>
    </row>
    <row r="198" spans="2:11" ht="25.5" customHeight="1" x14ac:dyDescent="0.35">
      <c r="B198" s="275"/>
      <c r="C198" s="340" t="s">
        <v>984</v>
      </c>
      <c r="D198" s="340"/>
      <c r="E198" s="340"/>
      <c r="F198" s="340" t="s">
        <v>985</v>
      </c>
      <c r="G198" s="341"/>
      <c r="H198" s="342" t="s">
        <v>986</v>
      </c>
      <c r="I198" s="342"/>
      <c r="J198" s="342"/>
      <c r="K198" s="277"/>
    </row>
    <row r="199" spans="2:11" ht="5.25" customHeight="1" x14ac:dyDescent="0.35">
      <c r="B199" s="308"/>
      <c r="C199" s="306"/>
      <c r="D199" s="306"/>
      <c r="E199" s="306"/>
      <c r="F199" s="306"/>
      <c r="G199" s="288"/>
      <c r="H199" s="306"/>
      <c r="I199" s="306"/>
      <c r="J199" s="306"/>
      <c r="K199" s="326"/>
    </row>
    <row r="200" spans="2:11" ht="15" customHeight="1" x14ac:dyDescent="0.35">
      <c r="B200" s="308"/>
      <c r="C200" s="288" t="s">
        <v>976</v>
      </c>
      <c r="D200" s="288"/>
      <c r="E200" s="288"/>
      <c r="F200" s="307" t="s">
        <v>45</v>
      </c>
      <c r="G200" s="288"/>
      <c r="H200" s="343" t="s">
        <v>987</v>
      </c>
      <c r="I200" s="343"/>
      <c r="J200" s="343"/>
      <c r="K200" s="326"/>
    </row>
    <row r="201" spans="2:11" ht="15" customHeight="1" x14ac:dyDescent="0.35">
      <c r="B201" s="308"/>
      <c r="C201" s="312"/>
      <c r="D201" s="288"/>
      <c r="E201" s="288"/>
      <c r="F201" s="307" t="s">
        <v>46</v>
      </c>
      <c r="G201" s="288"/>
      <c r="H201" s="343" t="s">
        <v>988</v>
      </c>
      <c r="I201" s="343"/>
      <c r="J201" s="343"/>
      <c r="K201" s="326"/>
    </row>
    <row r="202" spans="2:11" ht="15" customHeight="1" x14ac:dyDescent="0.35">
      <c r="B202" s="308"/>
      <c r="C202" s="312"/>
      <c r="D202" s="288"/>
      <c r="E202" s="288"/>
      <c r="F202" s="307" t="s">
        <v>49</v>
      </c>
      <c r="G202" s="288"/>
      <c r="H202" s="343" t="s">
        <v>989</v>
      </c>
      <c r="I202" s="343"/>
      <c r="J202" s="343"/>
      <c r="K202" s="326"/>
    </row>
    <row r="203" spans="2:11" ht="15" customHeight="1" x14ac:dyDescent="0.35">
      <c r="B203" s="308"/>
      <c r="C203" s="288"/>
      <c r="D203" s="288"/>
      <c r="E203" s="288"/>
      <c r="F203" s="307" t="s">
        <v>47</v>
      </c>
      <c r="G203" s="288"/>
      <c r="H203" s="343" t="s">
        <v>990</v>
      </c>
      <c r="I203" s="343"/>
      <c r="J203" s="343"/>
      <c r="K203" s="326"/>
    </row>
    <row r="204" spans="2:11" ht="15" customHeight="1" x14ac:dyDescent="0.35">
      <c r="B204" s="308"/>
      <c r="C204" s="288"/>
      <c r="D204" s="288"/>
      <c r="E204" s="288"/>
      <c r="F204" s="307" t="s">
        <v>48</v>
      </c>
      <c r="G204" s="288"/>
      <c r="H204" s="343" t="s">
        <v>991</v>
      </c>
      <c r="I204" s="343"/>
      <c r="J204" s="343"/>
      <c r="K204" s="326"/>
    </row>
    <row r="205" spans="2:11" ht="15" customHeight="1" x14ac:dyDescent="0.35">
      <c r="B205" s="308"/>
      <c r="C205" s="288"/>
      <c r="D205" s="288"/>
      <c r="E205" s="288"/>
      <c r="F205" s="307"/>
      <c r="G205" s="288"/>
      <c r="H205" s="288"/>
      <c r="I205" s="288"/>
      <c r="J205" s="288"/>
      <c r="K205" s="326"/>
    </row>
    <row r="206" spans="2:11" ht="15" customHeight="1" x14ac:dyDescent="0.35">
      <c r="B206" s="308"/>
      <c r="C206" s="288" t="s">
        <v>932</v>
      </c>
      <c r="D206" s="288"/>
      <c r="E206" s="288"/>
      <c r="F206" s="307" t="s">
        <v>77</v>
      </c>
      <c r="G206" s="288"/>
      <c r="H206" s="343" t="s">
        <v>992</v>
      </c>
      <c r="I206" s="343"/>
      <c r="J206" s="343"/>
      <c r="K206" s="326"/>
    </row>
    <row r="207" spans="2:11" ht="15" customHeight="1" x14ac:dyDescent="0.35">
      <c r="B207" s="308"/>
      <c r="C207" s="312"/>
      <c r="D207" s="288"/>
      <c r="E207" s="288"/>
      <c r="F207" s="307" t="s">
        <v>829</v>
      </c>
      <c r="G207" s="288"/>
      <c r="H207" s="343" t="s">
        <v>830</v>
      </c>
      <c r="I207" s="343"/>
      <c r="J207" s="343"/>
      <c r="K207" s="326"/>
    </row>
    <row r="208" spans="2:11" ht="15" customHeight="1" x14ac:dyDescent="0.35">
      <c r="B208" s="308"/>
      <c r="C208" s="288"/>
      <c r="D208" s="288"/>
      <c r="E208" s="288"/>
      <c r="F208" s="307" t="s">
        <v>827</v>
      </c>
      <c r="G208" s="288"/>
      <c r="H208" s="343" t="s">
        <v>993</v>
      </c>
      <c r="I208" s="343"/>
      <c r="J208" s="343"/>
      <c r="K208" s="326"/>
    </row>
    <row r="209" spans="2:11" ht="15" customHeight="1" x14ac:dyDescent="0.35">
      <c r="B209" s="344"/>
      <c r="C209" s="312"/>
      <c r="D209" s="312"/>
      <c r="E209" s="312"/>
      <c r="F209" s="307" t="s">
        <v>831</v>
      </c>
      <c r="G209" s="294"/>
      <c r="H209" s="345" t="s">
        <v>832</v>
      </c>
      <c r="I209" s="345"/>
      <c r="J209" s="345"/>
      <c r="K209" s="346"/>
    </row>
    <row r="210" spans="2:11" ht="15" customHeight="1" x14ac:dyDescent="0.35">
      <c r="B210" s="344"/>
      <c r="C210" s="312"/>
      <c r="D210" s="312"/>
      <c r="E210" s="312"/>
      <c r="F210" s="307" t="s">
        <v>833</v>
      </c>
      <c r="G210" s="294"/>
      <c r="H210" s="345" t="s">
        <v>994</v>
      </c>
      <c r="I210" s="345"/>
      <c r="J210" s="345"/>
      <c r="K210" s="346"/>
    </row>
    <row r="211" spans="2:11" ht="15" customHeight="1" x14ac:dyDescent="0.35">
      <c r="B211" s="344"/>
      <c r="C211" s="312"/>
      <c r="D211" s="312"/>
      <c r="E211" s="312"/>
      <c r="F211" s="347"/>
      <c r="G211" s="294"/>
      <c r="H211" s="348"/>
      <c r="I211" s="348"/>
      <c r="J211" s="348"/>
      <c r="K211" s="346"/>
    </row>
    <row r="212" spans="2:11" ht="15" customHeight="1" x14ac:dyDescent="0.35">
      <c r="B212" s="344"/>
      <c r="C212" s="288" t="s">
        <v>956</v>
      </c>
      <c r="D212" s="312"/>
      <c r="E212" s="312"/>
      <c r="F212" s="307">
        <v>1</v>
      </c>
      <c r="G212" s="294"/>
      <c r="H212" s="345" t="s">
        <v>995</v>
      </c>
      <c r="I212" s="345"/>
      <c r="J212" s="345"/>
      <c r="K212" s="346"/>
    </row>
    <row r="213" spans="2:11" ht="15" customHeight="1" x14ac:dyDescent="0.35">
      <c r="B213" s="344"/>
      <c r="C213" s="312"/>
      <c r="D213" s="312"/>
      <c r="E213" s="312"/>
      <c r="F213" s="307">
        <v>2</v>
      </c>
      <c r="G213" s="294"/>
      <c r="H213" s="345" t="s">
        <v>996</v>
      </c>
      <c r="I213" s="345"/>
      <c r="J213" s="345"/>
      <c r="K213" s="346"/>
    </row>
    <row r="214" spans="2:11" ht="15" customHeight="1" x14ac:dyDescent="0.35">
      <c r="B214" s="344"/>
      <c r="C214" s="312"/>
      <c r="D214" s="312"/>
      <c r="E214" s="312"/>
      <c r="F214" s="307">
        <v>3</v>
      </c>
      <c r="G214" s="294"/>
      <c r="H214" s="345" t="s">
        <v>997</v>
      </c>
      <c r="I214" s="345"/>
      <c r="J214" s="345"/>
      <c r="K214" s="346"/>
    </row>
    <row r="215" spans="2:11" ht="15" customHeight="1" x14ac:dyDescent="0.35">
      <c r="B215" s="344"/>
      <c r="C215" s="312"/>
      <c r="D215" s="312"/>
      <c r="E215" s="312"/>
      <c r="F215" s="307">
        <v>4</v>
      </c>
      <c r="G215" s="294"/>
      <c r="H215" s="345" t="s">
        <v>998</v>
      </c>
      <c r="I215" s="345"/>
      <c r="J215" s="345"/>
      <c r="K215" s="346"/>
    </row>
    <row r="216" spans="2:11" ht="12.75" customHeight="1" x14ac:dyDescent="0.35">
      <c r="B216" s="349"/>
      <c r="C216" s="350"/>
      <c r="D216" s="350"/>
      <c r="E216" s="350"/>
      <c r="F216" s="350"/>
      <c r="G216" s="350"/>
      <c r="H216" s="350"/>
      <c r="I216" s="350"/>
      <c r="J216" s="350"/>
      <c r="K216" s="351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05_2019_neuznatelne - Rea...</vt:lpstr>
      <vt:lpstr>Pokyny pro vyplnění</vt:lpstr>
      <vt:lpstr>'05_2019_neuznatelne - Rea...'!Názvy_tisku</vt:lpstr>
      <vt:lpstr>'Rekapitulace stavby'!Názvy_tisku</vt:lpstr>
      <vt:lpstr>'05_2019_neuznatelne - Rea...'!Oblast_tisku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2021-04-23T10:04:02Z</dcterms:created>
  <dcterms:modified xsi:type="dcterms:W3CDTF">2021-04-23T10:04:09Z</dcterms:modified>
</cp:coreProperties>
</file>